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codeName="{E757BCB4-07E6-AE0B-56E0-F0EEF7A6E26C}"/>
  <workbookPr codeName="ThisWorkbook" defaultThemeVersion="124226"/>
  <mc:AlternateContent xmlns:mc="http://schemas.openxmlformats.org/markup-compatibility/2006">
    <mc:Choice Requires="x15">
      <x15ac:absPath xmlns:x15ac="http://schemas.microsoft.com/office/spreadsheetml/2010/11/ac" url="https://ncconnect-my.sharepoint.com/personal/vardry_austin_deq_nc_gov/Documents/DWR/Tools - List of/Shared Tools/"/>
    </mc:Choice>
  </mc:AlternateContent>
  <xr:revisionPtr revIDLastSave="5697" documentId="8_{27146798-6887-45D7-AE95-DED5814D4486}" xr6:coauthVersionLast="47" xr6:coauthVersionMax="47" xr10:uidLastSave="{7A7B94CB-7EBA-4243-A79D-83508663A3D8}"/>
  <bookViews>
    <workbookView xWindow="-108" yWindow="-108" windowWidth="23256" windowHeight="12576" tabRatio="716" xr2:uid="{00000000-000D-0000-FFFF-FFFF00000000}"/>
  </bookViews>
  <sheets>
    <sheet name="Worksheet" sheetId="10" r:id="rId1"/>
    <sheet name="January" sheetId="17" state="veryHidden" r:id="rId2"/>
    <sheet name="February" sheetId="18" state="veryHidden" r:id="rId3"/>
    <sheet name="March" sheetId="19" state="veryHidden" r:id="rId4"/>
    <sheet name="April" sheetId="20" state="veryHidden" r:id="rId5"/>
    <sheet name="May" sheetId="21" state="veryHidden" r:id="rId6"/>
    <sheet name="June" sheetId="22" state="veryHidden" r:id="rId7"/>
    <sheet name="July" sheetId="23" state="veryHidden" r:id="rId8"/>
    <sheet name="August" sheetId="24" state="veryHidden" r:id="rId9"/>
    <sheet name="September" sheetId="25" state="veryHidden" r:id="rId10"/>
    <sheet name="October" sheetId="26" state="veryHidden" r:id="rId11"/>
    <sheet name="November" sheetId="27" state="veryHidden" r:id="rId12"/>
    <sheet name="December" sheetId="28" state="veryHidden" r:id="rId13"/>
    <sheet name="Summary" sheetId="29" state="veryHidden" r:id="rId14"/>
    <sheet name="EFC Table" sheetId="30" state="veryHidden" r:id="rId15"/>
    <sheet name="DWR_LWSP_Data_Systems" sheetId="31" state="veryHidden" r:id="rId16"/>
  </sheets>
  <definedNames>
    <definedName name="_xlnm._FilterDatabase" localSheetId="15" hidden="1">DWR_LWSP_Data_Systems!$A$1:$F$702</definedName>
    <definedName name="_xlnm.Print_Area" localSheetId="0">Worksheet!$A$7:$K$179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33" i="30" l="1"/>
  <c r="I345" i="30"/>
  <c r="I323" i="30"/>
  <c r="I263" i="30"/>
  <c r="H3" i="31"/>
  <c r="H4" i="31"/>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0" i="30"/>
  <c r="A31" i="30"/>
  <c r="A32" i="30"/>
  <c r="A33" i="30"/>
  <c r="A34" i="30"/>
  <c r="A35" i="30"/>
  <c r="A36" i="30"/>
  <c r="A37" i="30"/>
  <c r="A38" i="30"/>
  <c r="A39" i="30"/>
  <c r="A40" i="30"/>
  <c r="A41" i="30"/>
  <c r="A42" i="30"/>
  <c r="A43" i="30"/>
  <c r="A44" i="30"/>
  <c r="A45" i="30"/>
  <c r="A46" i="30"/>
  <c r="A47" i="30"/>
  <c r="A48" i="30"/>
  <c r="A49" i="30"/>
  <c r="A50" i="30"/>
  <c r="A51" i="30"/>
  <c r="A52" i="30"/>
  <c r="A53" i="30"/>
  <c r="A54" i="30"/>
  <c r="A55" i="30"/>
  <c r="A56" i="30"/>
  <c r="A57" i="30"/>
  <c r="A58" i="30"/>
  <c r="A59" i="30"/>
  <c r="A60" i="30"/>
  <c r="A61" i="30"/>
  <c r="A62" i="30"/>
  <c r="A63" i="30"/>
  <c r="A64"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3" i="30"/>
  <c r="A94" i="30"/>
  <c r="A95" i="30"/>
  <c r="A96" i="30"/>
  <c r="A97" i="30"/>
  <c r="A98" i="30"/>
  <c r="A99" i="30"/>
  <c r="A100" i="30"/>
  <c r="A101" i="30"/>
  <c r="A102" i="30"/>
  <c r="A103" i="30"/>
  <c r="A104" i="30"/>
  <c r="A105" i="30"/>
  <c r="A106" i="30"/>
  <c r="A107" i="30"/>
  <c r="A108" i="30"/>
  <c r="A109" i="30"/>
  <c r="A110" i="30"/>
  <c r="A111" i="30"/>
  <c r="A112" i="30"/>
  <c r="A113" i="30"/>
  <c r="A114" i="30"/>
  <c r="A115" i="30"/>
  <c r="A116" i="30"/>
  <c r="A117" i="30"/>
  <c r="A118" i="30"/>
  <c r="A119" i="30"/>
  <c r="A120" i="30"/>
  <c r="A121" i="30"/>
  <c r="A122" i="30"/>
  <c r="A123" i="30"/>
  <c r="A124" i="30"/>
  <c r="A125" i="30"/>
  <c r="A126" i="30"/>
  <c r="A127" i="30"/>
  <c r="A128" i="30"/>
  <c r="A129" i="30"/>
  <c r="A130" i="30"/>
  <c r="A131" i="30"/>
  <c r="A132" i="30"/>
  <c r="A133" i="30"/>
  <c r="A134" i="30"/>
  <c r="A135" i="30"/>
  <c r="A136" i="30"/>
  <c r="A137" i="30"/>
  <c r="A138" i="30"/>
  <c r="A139" i="30"/>
  <c r="A140" i="30"/>
  <c r="A141" i="30"/>
  <c r="A142" i="30"/>
  <c r="A143" i="30"/>
  <c r="A144" i="30"/>
  <c r="A145" i="30"/>
  <c r="A146" i="30"/>
  <c r="A147" i="30"/>
  <c r="A148" i="30"/>
  <c r="A149" i="30"/>
  <c r="A150" i="30"/>
  <c r="A151" i="30"/>
  <c r="A152" i="30"/>
  <c r="A153" i="30"/>
  <c r="A154" i="30"/>
  <c r="A155" i="30"/>
  <c r="A156" i="30"/>
  <c r="A157" i="30"/>
  <c r="A158" i="30"/>
  <c r="A159" i="30"/>
  <c r="A160" i="30"/>
  <c r="A161" i="30"/>
  <c r="A162" i="30"/>
  <c r="A163" i="30"/>
  <c r="A164" i="30"/>
  <c r="A165" i="30"/>
  <c r="A166" i="30"/>
  <c r="A167" i="30"/>
  <c r="A168" i="30"/>
  <c r="A169" i="30"/>
  <c r="A170" i="30"/>
  <c r="A171" i="30"/>
  <c r="A172" i="30"/>
  <c r="A173" i="30"/>
  <c r="A174" i="30"/>
  <c r="A175" i="30"/>
  <c r="A176" i="30"/>
  <c r="A177" i="30"/>
  <c r="A178" i="30"/>
  <c r="A179" i="30"/>
  <c r="A180" i="30"/>
  <c r="A181" i="30"/>
  <c r="A182" i="30"/>
  <c r="A183" i="30"/>
  <c r="A184" i="30"/>
  <c r="A185" i="30"/>
  <c r="A186" i="30"/>
  <c r="A187" i="30"/>
  <c r="A188" i="30"/>
  <c r="A189" i="30"/>
  <c r="A190" i="30"/>
  <c r="A191" i="30"/>
  <c r="A192" i="30"/>
  <c r="A193" i="30"/>
  <c r="A194" i="30"/>
  <c r="A195" i="30"/>
  <c r="A196" i="30"/>
  <c r="A197" i="30"/>
  <c r="A198" i="30"/>
  <c r="A199" i="30"/>
  <c r="A200" i="30"/>
  <c r="A201" i="30"/>
  <c r="A202" i="30"/>
  <c r="A203" i="30"/>
  <c r="A204" i="30"/>
  <c r="A205" i="30"/>
  <c r="A206" i="30"/>
  <c r="A207" i="30"/>
  <c r="A208" i="30"/>
  <c r="A209" i="30"/>
  <c r="A210" i="30"/>
  <c r="A211" i="30"/>
  <c r="A212" i="30"/>
  <c r="A213" i="30"/>
  <c r="A214" i="30"/>
  <c r="A215" i="30"/>
  <c r="A216" i="30"/>
  <c r="A217" i="30"/>
  <c r="A218" i="30"/>
  <c r="A219" i="30"/>
  <c r="A220" i="30"/>
  <c r="A221" i="30"/>
  <c r="A222" i="30"/>
  <c r="A223" i="30"/>
  <c r="A224" i="30"/>
  <c r="A225" i="30"/>
  <c r="A226" i="30"/>
  <c r="A227" i="30"/>
  <c r="A228" i="30"/>
  <c r="A229" i="30"/>
  <c r="A230" i="30"/>
  <c r="A231" i="30"/>
  <c r="A232" i="30"/>
  <c r="A233" i="30"/>
  <c r="A234" i="30"/>
  <c r="A235" i="30"/>
  <c r="A236" i="30"/>
  <c r="A237" i="30"/>
  <c r="A238" i="30"/>
  <c r="A239" i="30"/>
  <c r="A240" i="30"/>
  <c r="A241" i="30"/>
  <c r="A242" i="30"/>
  <c r="A243" i="30"/>
  <c r="A244" i="30"/>
  <c r="A245" i="30"/>
  <c r="A246" i="30"/>
  <c r="A247" i="30"/>
  <c r="A248" i="30"/>
  <c r="A249" i="30"/>
  <c r="A250" i="30"/>
  <c r="A251" i="30"/>
  <c r="A252" i="30"/>
  <c r="A253" i="30"/>
  <c r="A254" i="30"/>
  <c r="A255" i="30"/>
  <c r="A256" i="30"/>
  <c r="A257" i="30"/>
  <c r="A258" i="30"/>
  <c r="A259" i="30"/>
  <c r="A260" i="30"/>
  <c r="A261" i="30"/>
  <c r="A262" i="30"/>
  <c r="A263" i="30"/>
  <c r="A264" i="30"/>
  <c r="A265" i="30"/>
  <c r="A266" i="30"/>
  <c r="A267" i="30"/>
  <c r="A268" i="30"/>
  <c r="A269" i="30"/>
  <c r="A270" i="30"/>
  <c r="A271" i="30"/>
  <c r="A272" i="30"/>
  <c r="A273" i="30"/>
  <c r="A274" i="30"/>
  <c r="A275" i="30"/>
  <c r="A276" i="30"/>
  <c r="A277" i="30"/>
  <c r="A278" i="30"/>
  <c r="A279" i="30"/>
  <c r="A280" i="30"/>
  <c r="A281" i="30"/>
  <c r="A282" i="30"/>
  <c r="A283" i="30"/>
  <c r="A284" i="30"/>
  <c r="A285" i="30"/>
  <c r="A286" i="30"/>
  <c r="A287" i="30"/>
  <c r="A288" i="30"/>
  <c r="A289" i="30"/>
  <c r="A290" i="30"/>
  <c r="A291" i="30"/>
  <c r="A292" i="30"/>
  <c r="A293" i="30"/>
  <c r="A294" i="30"/>
  <c r="A295" i="30"/>
  <c r="A296" i="30"/>
  <c r="A297" i="30"/>
  <c r="A298" i="30"/>
  <c r="A299" i="30"/>
  <c r="A300" i="30"/>
  <c r="A301" i="30"/>
  <c r="A302" i="30"/>
  <c r="A303" i="30"/>
  <c r="A304" i="30"/>
  <c r="A305" i="30"/>
  <c r="A306" i="30"/>
  <c r="A307" i="30"/>
  <c r="A308" i="30"/>
  <c r="A309" i="30"/>
  <c r="A310" i="30"/>
  <c r="A311" i="30"/>
  <c r="A312" i="30"/>
  <c r="A313" i="30"/>
  <c r="A314" i="30"/>
  <c r="A315" i="30"/>
  <c r="A316" i="30"/>
  <c r="A317" i="30"/>
  <c r="A318" i="30"/>
  <c r="A319" i="30"/>
  <c r="A320" i="30"/>
  <c r="A321" i="30"/>
  <c r="A322" i="30"/>
  <c r="A323" i="30"/>
  <c r="A324" i="30"/>
  <c r="A325" i="30"/>
  <c r="A326" i="30"/>
  <c r="A327" i="30"/>
  <c r="A328" i="30"/>
  <c r="A329" i="30"/>
  <c r="A330" i="30"/>
  <c r="A331" i="30"/>
  <c r="A332" i="30"/>
  <c r="A333" i="30"/>
  <c r="A334" i="30"/>
  <c r="A335" i="30"/>
  <c r="A336" i="30"/>
  <c r="A337" i="30"/>
  <c r="A338" i="30"/>
  <c r="A339" i="30"/>
  <c r="A340" i="30"/>
  <c r="A341" i="30"/>
  <c r="A342" i="30"/>
  <c r="A343" i="30"/>
  <c r="A344" i="30"/>
  <c r="A345" i="30"/>
  <c r="A346" i="30"/>
  <c r="A347" i="30"/>
  <c r="A348" i="30"/>
  <c r="A349" i="30"/>
  <c r="A350" i="30"/>
  <c r="A351" i="30"/>
  <c r="A352" i="30"/>
  <c r="A353" i="30"/>
  <c r="A354" i="30"/>
  <c r="A355" i="30"/>
  <c r="A356" i="30"/>
  <c r="A357" i="30"/>
  <c r="A358" i="30"/>
  <c r="A359" i="30"/>
  <c r="A360" i="30"/>
  <c r="A361" i="30"/>
  <c r="A362" i="30"/>
  <c r="A363" i="30"/>
  <c r="A364" i="30"/>
  <c r="A365" i="30"/>
  <c r="A366" i="30"/>
  <c r="A367" i="30"/>
  <c r="A368" i="30"/>
  <c r="A369" i="30"/>
  <c r="A370" i="30"/>
  <c r="A371" i="30"/>
  <c r="A372" i="30"/>
  <c r="A373" i="30"/>
  <c r="A374" i="30"/>
  <c r="A375" i="30"/>
  <c r="A376" i="30"/>
  <c r="A377" i="30"/>
  <c r="A378" i="30"/>
  <c r="A379" i="30"/>
  <c r="A380" i="30"/>
  <c r="A381" i="30"/>
  <c r="A382" i="30"/>
  <c r="A383" i="30"/>
  <c r="A384" i="30"/>
  <c r="A385" i="30"/>
  <c r="A386" i="30"/>
  <c r="A387" i="30"/>
  <c r="A388" i="30"/>
  <c r="A389" i="30"/>
  <c r="A390" i="30"/>
  <c r="A391" i="30"/>
  <c r="A392" i="30"/>
  <c r="A393" i="30"/>
  <c r="A394" i="30"/>
  <c r="A395" i="30"/>
  <c r="A396" i="30"/>
  <c r="A397" i="30"/>
  <c r="A398" i="30"/>
  <c r="A399" i="30"/>
  <c r="A400" i="30"/>
  <c r="A401" i="30"/>
  <c r="A402" i="30"/>
  <c r="A403" i="30"/>
  <c r="A404" i="30"/>
  <c r="A405" i="30"/>
  <c r="A406" i="30"/>
  <c r="A407" i="30"/>
  <c r="A408" i="30"/>
  <c r="A409" i="30"/>
  <c r="A410" i="30"/>
  <c r="A411" i="30"/>
  <c r="A412" i="30"/>
  <c r="A413" i="30"/>
  <c r="A414" i="30"/>
  <c r="A415" i="30"/>
  <c r="A416" i="30"/>
  <c r="A417" i="30"/>
  <c r="A418" i="30"/>
  <c r="A419" i="30"/>
  <c r="A420" i="30"/>
  <c r="A421" i="30"/>
  <c r="A422" i="30"/>
  <c r="A423" i="30"/>
  <c r="A424" i="30"/>
  <c r="A425" i="30"/>
  <c r="A426" i="30"/>
  <c r="A427" i="30"/>
  <c r="A428" i="30"/>
  <c r="A429" i="30"/>
  <c r="A430" i="30"/>
  <c r="A431" i="30"/>
  <c r="A432" i="30"/>
  <c r="A433" i="30"/>
  <c r="A434" i="30"/>
  <c r="A435" i="30"/>
  <c r="A436" i="30"/>
  <c r="A437" i="30"/>
  <c r="A438" i="30"/>
  <c r="A439" i="30"/>
  <c r="A440" i="30"/>
  <c r="A441" i="30"/>
  <c r="A442" i="30"/>
  <c r="A443" i="30"/>
  <c r="A444" i="30"/>
  <c r="A445" i="30"/>
  <c r="A446" i="30"/>
  <c r="A447" i="30"/>
  <c r="A448" i="30"/>
  <c r="A449" i="30"/>
  <c r="A450" i="30"/>
  <c r="A451" i="30"/>
  <c r="A452" i="30"/>
  <c r="A453" i="30"/>
  <c r="A454" i="30"/>
  <c r="A455" i="30"/>
  <c r="A456" i="30"/>
  <c r="A457" i="30"/>
  <c r="A458" i="30"/>
  <c r="A459" i="30"/>
  <c r="A460" i="30"/>
  <c r="A461" i="30"/>
  <c r="A462" i="30"/>
  <c r="A463" i="30"/>
  <c r="A464" i="30"/>
  <c r="A465" i="30"/>
  <c r="A466" i="30"/>
  <c r="A467" i="30"/>
  <c r="A468" i="30"/>
  <c r="A469" i="30"/>
  <c r="A470" i="30"/>
  <c r="A471" i="30"/>
  <c r="A472" i="30"/>
  <c r="A473" i="30"/>
  <c r="A474" i="30"/>
  <c r="A475" i="30"/>
  <c r="A476" i="30"/>
  <c r="A477" i="30"/>
  <c r="A478" i="30"/>
  <c r="A479" i="30"/>
  <c r="A480" i="30"/>
  <c r="A481" i="30"/>
  <c r="A482" i="30"/>
  <c r="A483" i="30"/>
  <c r="A484" i="30"/>
  <c r="A485" i="30"/>
  <c r="A486" i="30"/>
  <c r="A487" i="30"/>
  <c r="A488" i="30"/>
  <c r="A489" i="30"/>
  <c r="A490" i="30"/>
  <c r="A491" i="30"/>
  <c r="A492" i="30"/>
  <c r="A493" i="30"/>
  <c r="A494" i="30"/>
  <c r="A495" i="30"/>
  <c r="A496" i="30"/>
  <c r="A497" i="30"/>
  <c r="A498" i="30"/>
  <c r="A499" i="30"/>
  <c r="A500" i="30"/>
  <c r="A501" i="30"/>
  <c r="A502" i="30"/>
  <c r="A3" i="30"/>
  <c r="B3" i="10"/>
  <c r="D171" i="10" s="1"/>
  <c r="H179" i="31" l="1"/>
  <c r="H499" i="31"/>
  <c r="H702" i="31"/>
  <c r="H307" i="31"/>
  <c r="H635" i="31"/>
  <c r="H689" i="31"/>
  <c r="H51" i="31"/>
  <c r="H355" i="31"/>
  <c r="H659" i="31"/>
  <c r="H563" i="31"/>
  <c r="H291" i="31"/>
  <c r="H611" i="31"/>
  <c r="H2" i="31"/>
  <c r="H595" i="31"/>
  <c r="H651" i="31"/>
  <c r="H227" i="31"/>
  <c r="H698" i="31"/>
  <c r="H632" i="31"/>
  <c r="H483" i="31"/>
  <c r="H163" i="31"/>
  <c r="H67" i="31"/>
  <c r="H690" i="31"/>
  <c r="H616" i="31"/>
  <c r="H435" i="31"/>
  <c r="H419" i="31"/>
  <c r="H680" i="31"/>
  <c r="H675" i="31"/>
  <c r="H587" i="31"/>
  <c r="H686" i="31"/>
  <c r="H648" i="31"/>
  <c r="H603" i="31"/>
  <c r="H531" i="31"/>
  <c r="H403" i="31"/>
  <c r="H275" i="31"/>
  <c r="H147" i="31"/>
  <c r="H682" i="31"/>
  <c r="H643" i="31"/>
  <c r="H600" i="31"/>
  <c r="H515" i="31"/>
  <c r="H387" i="31"/>
  <c r="H259" i="31"/>
  <c r="H131" i="31"/>
  <c r="H371" i="31"/>
  <c r="H243" i="31"/>
  <c r="H115" i="31"/>
  <c r="H697" i="31"/>
  <c r="H667" i="31"/>
  <c r="H627" i="31"/>
  <c r="H584" i="31"/>
  <c r="H467" i="31"/>
  <c r="H339" i="31"/>
  <c r="H211" i="31"/>
  <c r="H83" i="31"/>
  <c r="H694" i="31"/>
  <c r="H664" i="31"/>
  <c r="H619" i="31"/>
  <c r="H579" i="31"/>
  <c r="H323" i="31"/>
  <c r="H195" i="31"/>
  <c r="H11" i="31"/>
  <c r="H19" i="31"/>
  <c r="H27" i="31"/>
  <c r="H35" i="31"/>
  <c r="H12" i="31"/>
  <c r="H20" i="31"/>
  <c r="H28" i="31"/>
  <c r="H36" i="31"/>
  <c r="H5" i="31"/>
  <c r="H13" i="31"/>
  <c r="H21" i="31"/>
  <c r="H29" i="31"/>
  <c r="H37" i="31"/>
  <c r="H45" i="31"/>
  <c r="H53" i="31"/>
  <c r="H61" i="31"/>
  <c r="H69" i="31"/>
  <c r="H77" i="31"/>
  <c r="H85" i="31"/>
  <c r="H93" i="31"/>
  <c r="H101" i="31"/>
  <c r="H109" i="31"/>
  <c r="H117" i="31"/>
  <c r="H133" i="31"/>
  <c r="H141" i="31"/>
  <c r="H149" i="31"/>
  <c r="H157" i="31"/>
  <c r="H165" i="31"/>
  <c r="H181" i="31"/>
  <c r="H189" i="31"/>
  <c r="H197" i="31"/>
  <c r="H205" i="31"/>
  <c r="H213" i="31"/>
  <c r="H221" i="31"/>
  <c r="H229" i="31"/>
  <c r="H237" i="31"/>
  <c r="H245" i="31"/>
  <c r="H253" i="31"/>
  <c r="H261" i="31"/>
  <c r="H269" i="31"/>
  <c r="H277" i="31"/>
  <c r="H285" i="31"/>
  <c r="H293" i="31"/>
  <c r="H301" i="31"/>
  <c r="H309" i="31"/>
  <c r="H317" i="31"/>
  <c r="H325" i="31"/>
  <c r="H333" i="31"/>
  <c r="H341" i="31"/>
  <c r="H349" i="31"/>
  <c r="H357" i="31"/>
  <c r="H365" i="31"/>
  <c r="H373" i="31"/>
  <c r="H389" i="31"/>
  <c r="H397" i="31"/>
  <c r="H405" i="31"/>
  <c r="H421" i="31"/>
  <c r="H429" i="31"/>
  <c r="H437" i="31"/>
  <c r="H445" i="31"/>
  <c r="H453" i="31"/>
  <c r="H461" i="31"/>
  <c r="H469" i="31"/>
  <c r="H477" i="31"/>
  <c r="H485" i="31"/>
  <c r="H493" i="31"/>
  <c r="H501" i="31"/>
  <c r="H509" i="31"/>
  <c r="H517" i="31"/>
  <c r="H525" i="31"/>
  <c r="H533" i="31"/>
  <c r="H541" i="31"/>
  <c r="H549" i="31"/>
  <c r="H565" i="31"/>
  <c r="H573" i="31"/>
  <c r="H581" i="31"/>
  <c r="H589" i="31"/>
  <c r="H597" i="31"/>
  <c r="H613" i="31"/>
  <c r="H621" i="31"/>
  <c r="H629" i="31"/>
  <c r="H637" i="31"/>
  <c r="H645" i="31"/>
  <c r="H653" i="31"/>
  <c r="H661" i="31"/>
  <c r="H669" i="31"/>
  <c r="H677" i="31"/>
  <c r="H6" i="31"/>
  <c r="H14" i="31"/>
  <c r="H22" i="31"/>
  <c r="H30" i="31"/>
  <c r="H38" i="31"/>
  <c r="H46" i="31"/>
  <c r="H54" i="31"/>
  <c r="H62" i="31"/>
  <c r="H70" i="31"/>
  <c r="H78" i="31"/>
  <c r="H86" i="31"/>
  <c r="H94" i="31"/>
  <c r="H102" i="31"/>
  <c r="H110" i="31"/>
  <c r="H118" i="31"/>
  <c r="H134" i="31"/>
  <c r="H142" i="31"/>
  <c r="H150" i="31"/>
  <c r="H158" i="31"/>
  <c r="H166" i="31"/>
  <c r="H174" i="31"/>
  <c r="H182" i="31"/>
  <c r="H190" i="31"/>
  <c r="H198" i="31"/>
  <c r="H206" i="31"/>
  <c r="H214" i="31"/>
  <c r="H222" i="31"/>
  <c r="H230" i="31"/>
  <c r="H238" i="31"/>
  <c r="H246" i="31"/>
  <c r="H254" i="31"/>
  <c r="H262" i="31"/>
  <c r="H270" i="31"/>
  <c r="H278" i="31"/>
  <c r="H286" i="31"/>
  <c r="H294" i="31"/>
  <c r="H302" i="31"/>
  <c r="H310" i="31"/>
  <c r="H318" i="31"/>
  <c r="H326" i="31"/>
  <c r="H334" i="31"/>
  <c r="H342" i="31"/>
  <c r="H350" i="31"/>
  <c r="H358" i="31"/>
  <c r="H366" i="31"/>
  <c r="H374" i="31"/>
  <c r="H390" i="31"/>
  <c r="H398" i="31"/>
  <c r="H414" i="31"/>
  <c r="H422" i="31"/>
  <c r="H430" i="31"/>
  <c r="H438" i="31"/>
  <c r="H446" i="31"/>
  <c r="H462" i="31"/>
  <c r="H470" i="31"/>
  <c r="H478" i="31"/>
  <c r="H486" i="31"/>
  <c r="H494" i="31"/>
  <c r="H502" i="31"/>
  <c r="H510" i="31"/>
  <c r="H518" i="31"/>
  <c r="H526" i="31"/>
  <c r="H534" i="31"/>
  <c r="H542" i="31"/>
  <c r="H550" i="31"/>
  <c r="H566" i="31"/>
  <c r="H574" i="31"/>
  <c r="H582" i="31"/>
  <c r="H590" i="31"/>
  <c r="H606" i="31"/>
  <c r="H614" i="31"/>
  <c r="H622" i="31"/>
  <c r="H630" i="31"/>
  <c r="H638" i="31"/>
  <c r="H646" i="31"/>
  <c r="H654" i="31"/>
  <c r="H662" i="31"/>
  <c r="H670" i="31"/>
  <c r="H678" i="31"/>
  <c r="H7" i="31"/>
  <c r="H15" i="31"/>
  <c r="H23" i="31"/>
  <c r="H31" i="31"/>
  <c r="H8" i="31"/>
  <c r="H16" i="31"/>
  <c r="H24" i="31"/>
  <c r="H32" i="31"/>
  <c r="H40" i="31"/>
  <c r="H48" i="31"/>
  <c r="H9" i="31"/>
  <c r="H17" i="31"/>
  <c r="H25" i="31"/>
  <c r="H33" i="31"/>
  <c r="H41" i="31"/>
  <c r="H49" i="31"/>
  <c r="H65" i="31"/>
  <c r="H73" i="31"/>
  <c r="H81" i="31"/>
  <c r="H89" i="31"/>
  <c r="H105" i="31"/>
  <c r="H113" i="31"/>
  <c r="H121" i="31"/>
  <c r="H129" i="31"/>
  <c r="H137" i="31"/>
  <c r="H145" i="31"/>
  <c r="H161" i="31"/>
  <c r="H169" i="31"/>
  <c r="H177" i="31"/>
  <c r="H185" i="31"/>
  <c r="H193" i="31"/>
  <c r="H201" i="31"/>
  <c r="H209" i="31"/>
  <c r="H217" i="31"/>
  <c r="H225" i="31"/>
  <c r="H233" i="31"/>
  <c r="H241" i="31"/>
  <c r="H249" i="31"/>
  <c r="H257" i="31"/>
  <c r="H265" i="31"/>
  <c r="H273" i="31"/>
  <c r="H281" i="31"/>
  <c r="H289" i="31"/>
  <c r="H297" i="31"/>
  <c r="H305" i="31"/>
  <c r="H313" i="31"/>
  <c r="H321" i="31"/>
  <c r="H329" i="31"/>
  <c r="H337" i="31"/>
  <c r="H345" i="31"/>
  <c r="H353" i="31"/>
  <c r="H361" i="31"/>
  <c r="H377" i="31"/>
  <c r="H385" i="31"/>
  <c r="H393" i="31"/>
  <c r="H401" i="31"/>
  <c r="H417" i="31"/>
  <c r="H425" i="31"/>
  <c r="H433" i="31"/>
  <c r="H441" i="31"/>
  <c r="H465" i="31"/>
  <c r="H473" i="31"/>
  <c r="H481" i="31"/>
  <c r="H489" i="31"/>
  <c r="H497" i="31"/>
  <c r="H505" i="31"/>
  <c r="H513" i="31"/>
  <c r="H521" i="31"/>
  <c r="H529" i="31"/>
  <c r="H537" i="31"/>
  <c r="H545" i="31"/>
  <c r="H553" i="31"/>
  <c r="H561" i="31"/>
  <c r="H569" i="31"/>
  <c r="H577" i="31"/>
  <c r="H585" i="31"/>
  <c r="H593" i="31"/>
  <c r="H601" i="31"/>
  <c r="H609" i="31"/>
  <c r="H617" i="31"/>
  <c r="H625" i="31"/>
  <c r="H633" i="31"/>
  <c r="H641" i="31"/>
  <c r="H649" i="31"/>
  <c r="H657" i="31"/>
  <c r="H665" i="31"/>
  <c r="H673" i="31"/>
  <c r="H681" i="31"/>
  <c r="H10" i="31"/>
  <c r="H18" i="31"/>
  <c r="H26" i="31"/>
  <c r="H34" i="31"/>
  <c r="H42" i="31"/>
  <c r="H50" i="31"/>
  <c r="H66" i="31"/>
  <c r="H74" i="31"/>
  <c r="H82" i="31"/>
  <c r="H90" i="31"/>
  <c r="H106" i="31"/>
  <c r="H114" i="31"/>
  <c r="H122" i="31"/>
  <c r="H130" i="31"/>
  <c r="H138" i="31"/>
  <c r="H146" i="31"/>
  <c r="H162" i="31"/>
  <c r="H170" i="31"/>
  <c r="H178" i="31"/>
  <c r="H186" i="31"/>
  <c r="H194" i="31"/>
  <c r="H202" i="31"/>
  <c r="H210" i="31"/>
  <c r="H218" i="31"/>
  <c r="H226" i="31"/>
  <c r="H234" i="31"/>
  <c r="H242" i="31"/>
  <c r="H250" i="31"/>
  <c r="H258" i="31"/>
  <c r="H266" i="31"/>
  <c r="H274" i="31"/>
  <c r="H282" i="31"/>
  <c r="H290" i="31"/>
  <c r="H298" i="31"/>
  <c r="H306" i="31"/>
  <c r="H314" i="31"/>
  <c r="H322" i="31"/>
  <c r="H330" i="31"/>
  <c r="H338" i="31"/>
  <c r="H346" i="31"/>
  <c r="H354" i="31"/>
  <c r="H362" i="31"/>
  <c r="H370" i="31"/>
  <c r="H378" i="31"/>
  <c r="H386" i="31"/>
  <c r="H394" i="31"/>
  <c r="H402" i="31"/>
  <c r="H418" i="31"/>
  <c r="H426" i="31"/>
  <c r="H434" i="31"/>
  <c r="H442" i="31"/>
  <c r="H458" i="31"/>
  <c r="H474" i="31"/>
  <c r="H490" i="31"/>
  <c r="H498" i="31"/>
  <c r="H506" i="31"/>
  <c r="H514" i="31"/>
  <c r="H522" i="31"/>
  <c r="H530" i="31"/>
  <c r="H538" i="31"/>
  <c r="H554" i="31"/>
  <c r="H562" i="31"/>
  <c r="H570" i="31"/>
  <c r="H578" i="31"/>
  <c r="H586" i="31"/>
  <c r="H594" i="31"/>
  <c r="H602" i="31"/>
  <c r="H610" i="31"/>
  <c r="H618" i="31"/>
  <c r="H626" i="31"/>
  <c r="H634" i="31"/>
  <c r="H642" i="31"/>
  <c r="H650" i="31"/>
  <c r="H658" i="31"/>
  <c r="H666" i="31"/>
  <c r="H674" i="31"/>
  <c r="H688" i="31"/>
  <c r="H663" i="31"/>
  <c r="H615" i="31"/>
  <c r="H583" i="31"/>
  <c r="H567" i="31"/>
  <c r="H535" i="31"/>
  <c r="H503" i="31"/>
  <c r="H471" i="31"/>
  <c r="H439" i="31"/>
  <c r="H375" i="31"/>
  <c r="H311" i="31"/>
  <c r="H695" i="31"/>
  <c r="H687" i="31"/>
  <c r="H676" i="31"/>
  <c r="H660" i="31"/>
  <c r="H644" i="31"/>
  <c r="H628" i="31"/>
  <c r="H612" i="31"/>
  <c r="H596" i="31"/>
  <c r="H580" i="31"/>
  <c r="H564" i="31"/>
  <c r="H548" i="31"/>
  <c r="H532" i="31"/>
  <c r="H516" i="31"/>
  <c r="H500" i="31"/>
  <c r="H484" i="31"/>
  <c r="H468" i="31"/>
  <c r="H452" i="31"/>
  <c r="H436" i="31"/>
  <c r="H420" i="31"/>
  <c r="H404" i="31"/>
  <c r="H388" i="31"/>
  <c r="H372" i="31"/>
  <c r="H356" i="31"/>
  <c r="H340" i="31"/>
  <c r="H324" i="31"/>
  <c r="H308" i="31"/>
  <c r="H292" i="31"/>
  <c r="H276" i="31"/>
  <c r="H260" i="31"/>
  <c r="H244" i="31"/>
  <c r="H228" i="31"/>
  <c r="H212" i="31"/>
  <c r="H196" i="31"/>
  <c r="H180" i="31"/>
  <c r="H164" i="31"/>
  <c r="H148" i="31"/>
  <c r="H132" i="31"/>
  <c r="H116" i="31"/>
  <c r="H100" i="31"/>
  <c r="H84" i="31"/>
  <c r="H68" i="31"/>
  <c r="H52" i="31"/>
  <c r="H693" i="31"/>
  <c r="H640" i="31"/>
  <c r="H608" i="31"/>
  <c r="H528" i="31"/>
  <c r="H480" i="31"/>
  <c r="H464" i="31"/>
  <c r="H448" i="31"/>
  <c r="H416" i="31"/>
  <c r="H400" i="31"/>
  <c r="H368" i="31"/>
  <c r="H352" i="31"/>
  <c r="H336" i="31"/>
  <c r="H320" i="31"/>
  <c r="H304" i="31"/>
  <c r="H288" i="31"/>
  <c r="H272" i="31"/>
  <c r="H256" i="31"/>
  <c r="H240" i="31"/>
  <c r="H224" i="31"/>
  <c r="H208" i="31"/>
  <c r="H192" i="31"/>
  <c r="H176" i="31"/>
  <c r="H160" i="31"/>
  <c r="H144" i="31"/>
  <c r="H128" i="31"/>
  <c r="H112" i="31"/>
  <c r="H80" i="31"/>
  <c r="H64" i="31"/>
  <c r="H47" i="31"/>
  <c r="H685" i="31"/>
  <c r="H656" i="31"/>
  <c r="H592" i="31"/>
  <c r="H496" i="31"/>
  <c r="H700" i="31"/>
  <c r="H655" i="31"/>
  <c r="H639" i="31"/>
  <c r="H607" i="31"/>
  <c r="H591" i="31"/>
  <c r="H527" i="31"/>
  <c r="H511" i="31"/>
  <c r="H495" i="31"/>
  <c r="H479" i="31"/>
  <c r="H463" i="31"/>
  <c r="H431" i="31"/>
  <c r="H415" i="31"/>
  <c r="H399" i="31"/>
  <c r="H367" i="31"/>
  <c r="H351" i="31"/>
  <c r="H335" i="31"/>
  <c r="H319" i="31"/>
  <c r="H303" i="31"/>
  <c r="H287" i="31"/>
  <c r="H271" i="31"/>
  <c r="H255" i="31"/>
  <c r="H239" i="31"/>
  <c r="H223" i="31"/>
  <c r="H207" i="31"/>
  <c r="H191" i="31"/>
  <c r="H175" i="31"/>
  <c r="H159" i="31"/>
  <c r="H143" i="31"/>
  <c r="H111" i="31"/>
  <c r="H79" i="31"/>
  <c r="H63" i="31"/>
  <c r="H44" i="31"/>
  <c r="H701" i="31"/>
  <c r="H672" i="31"/>
  <c r="H624" i="31"/>
  <c r="H576" i="31"/>
  <c r="H544" i="31"/>
  <c r="H512" i="31"/>
  <c r="H432" i="31"/>
  <c r="H692" i="31"/>
  <c r="H671" i="31"/>
  <c r="H623" i="31"/>
  <c r="H575" i="31"/>
  <c r="H699" i="31"/>
  <c r="H691" i="31"/>
  <c r="H668" i="31"/>
  <c r="H652" i="31"/>
  <c r="H636" i="31"/>
  <c r="H620" i="31"/>
  <c r="H604" i="31"/>
  <c r="H588" i="31"/>
  <c r="H572" i="31"/>
  <c r="H540" i="31"/>
  <c r="H524" i="31"/>
  <c r="H508" i="31"/>
  <c r="H492" i="31"/>
  <c r="H476" i="31"/>
  <c r="H460" i="31"/>
  <c r="H444" i="31"/>
  <c r="H428" i="31"/>
  <c r="H396" i="31"/>
  <c r="H380" i="31"/>
  <c r="H364" i="31"/>
  <c r="H348" i="31"/>
  <c r="H332" i="31"/>
  <c r="H316" i="31"/>
  <c r="H300" i="31"/>
  <c r="H284" i="31"/>
  <c r="H268" i="31"/>
  <c r="H252" i="31"/>
  <c r="H236" i="31"/>
  <c r="H220" i="31"/>
  <c r="H204" i="31"/>
  <c r="H188" i="31"/>
  <c r="H156" i="31"/>
  <c r="H140" i="31"/>
  <c r="H108" i="31"/>
  <c r="H92" i="31"/>
  <c r="H76" i="31"/>
  <c r="H43" i="31"/>
  <c r="H571" i="31"/>
  <c r="H555" i="31"/>
  <c r="H539" i="31"/>
  <c r="H523" i="31"/>
  <c r="H507" i="31"/>
  <c r="H491" i="31"/>
  <c r="H475" i="31"/>
  <c r="H459" i="31"/>
  <c r="H443" i="31"/>
  <c r="H427" i="31"/>
  <c r="H395" i="31"/>
  <c r="H379" i="31"/>
  <c r="H363" i="31"/>
  <c r="H347" i="31"/>
  <c r="H331" i="31"/>
  <c r="H315" i="31"/>
  <c r="H299" i="31"/>
  <c r="H283" i="31"/>
  <c r="H267" i="31"/>
  <c r="H251" i="31"/>
  <c r="H235" i="31"/>
  <c r="H219" i="31"/>
  <c r="H203" i="31"/>
  <c r="H187" i="31"/>
  <c r="H155" i="31"/>
  <c r="H139" i="31"/>
  <c r="H123" i="31"/>
  <c r="H107" i="31"/>
  <c r="H91" i="31"/>
  <c r="H75" i="31"/>
  <c r="H39" i="31"/>
  <c r="H568" i="31"/>
  <c r="H552" i="31"/>
  <c r="H536" i="31"/>
  <c r="H520" i="31"/>
  <c r="H504" i="31"/>
  <c r="H488" i="31"/>
  <c r="H472" i="31"/>
  <c r="H440" i="31"/>
  <c r="H424" i="31"/>
  <c r="H392" i="31"/>
  <c r="H376" i="31"/>
  <c r="H360" i="31"/>
  <c r="H344" i="31"/>
  <c r="H328" i="31"/>
  <c r="H312" i="31"/>
  <c r="H296" i="31"/>
  <c r="H280" i="31"/>
  <c r="H264" i="31"/>
  <c r="H248" i="31"/>
  <c r="H232" i="31"/>
  <c r="H216" i="31"/>
  <c r="H200" i="31"/>
  <c r="H184" i="31"/>
  <c r="H168" i="31"/>
  <c r="H136" i="31"/>
  <c r="H120" i="31"/>
  <c r="H104" i="31"/>
  <c r="H88" i="31"/>
  <c r="H72" i="31"/>
  <c r="H696" i="31"/>
  <c r="H679" i="31"/>
  <c r="H647" i="31"/>
  <c r="H631" i="31"/>
  <c r="H599" i="31"/>
  <c r="H551" i="31"/>
  <c r="H519" i="31"/>
  <c r="H487" i="31"/>
  <c r="H455" i="31"/>
  <c r="H423" i="31"/>
  <c r="H391" i="31"/>
  <c r="H359" i="31"/>
  <c r="H343" i="31"/>
  <c r="H327" i="31"/>
  <c r="H295" i="31"/>
  <c r="H279" i="31"/>
  <c r="H263" i="31"/>
  <c r="H247" i="31"/>
  <c r="H231" i="31"/>
  <c r="H215" i="31"/>
  <c r="H199" i="31"/>
  <c r="H183" i="31"/>
  <c r="H167" i="31"/>
  <c r="H135" i="31"/>
  <c r="H119" i="31"/>
  <c r="H103" i="31"/>
  <c r="H87" i="31"/>
  <c r="H71" i="31"/>
  <c r="H55" i="31"/>
  <c r="B6" i="10"/>
  <c r="D9" i="10" s="1"/>
  <c r="A6" i="10"/>
  <c r="G12" i="10"/>
  <c r="G11" i="10"/>
  <c r="G10" i="10"/>
  <c r="G9" i="10"/>
  <c r="D12" i="10"/>
  <c r="D147" i="10"/>
  <c r="D148" i="10"/>
  <c r="D149" i="10"/>
  <c r="D150" i="10"/>
  <c r="F6" i="29"/>
  <c r="E7" i="29"/>
  <c r="D8" i="29"/>
  <c r="B6" i="29"/>
  <c r="G2" i="29"/>
  <c r="F2" i="29"/>
  <c r="E2" i="29"/>
  <c r="D2" i="29"/>
  <c r="C2" i="29"/>
  <c r="B2" i="29"/>
  <c r="G2" i="28"/>
  <c r="F2" i="28"/>
  <c r="E2" i="28"/>
  <c r="D2" i="28"/>
  <c r="C2" i="28"/>
  <c r="B2" i="28"/>
  <c r="G2" i="27"/>
  <c r="F2" i="27"/>
  <c r="E2" i="27"/>
  <c r="D2" i="27"/>
  <c r="C2" i="27"/>
  <c r="B2" i="27"/>
  <c r="G2" i="26"/>
  <c r="F2" i="26"/>
  <c r="E2" i="26"/>
  <c r="D2" i="26"/>
  <c r="C2" i="26"/>
  <c r="B2" i="26"/>
  <c r="G2" i="25"/>
  <c r="F2" i="25"/>
  <c r="E2" i="25"/>
  <c r="D2" i="25"/>
  <c r="C2" i="25"/>
  <c r="B2" i="25"/>
  <c r="G2" i="24"/>
  <c r="F2" i="24"/>
  <c r="E2" i="24"/>
  <c r="D2" i="24"/>
  <c r="C2" i="24"/>
  <c r="B2" i="24"/>
  <c r="G2" i="23"/>
  <c r="F2" i="23"/>
  <c r="E2" i="23"/>
  <c r="D2" i="23"/>
  <c r="C2" i="23"/>
  <c r="B2" i="23"/>
  <c r="G2" i="22"/>
  <c r="F2" i="22"/>
  <c r="E2" i="22"/>
  <c r="D2" i="22"/>
  <c r="C2" i="22"/>
  <c r="B2" i="22"/>
  <c r="G2" i="21"/>
  <c r="F2" i="21"/>
  <c r="E2" i="21"/>
  <c r="D2" i="21"/>
  <c r="C2" i="21"/>
  <c r="B2" i="21"/>
  <c r="G2" i="20"/>
  <c r="F2" i="20"/>
  <c r="E2" i="20"/>
  <c r="D2" i="20"/>
  <c r="C2" i="20"/>
  <c r="B2" i="20"/>
  <c r="G2" i="19"/>
  <c r="F2" i="19"/>
  <c r="E2" i="19"/>
  <c r="D2" i="19"/>
  <c r="C2" i="19"/>
  <c r="B2" i="19"/>
  <c r="C2" i="18"/>
  <c r="D2" i="18"/>
  <c r="E2" i="18"/>
  <c r="F2" i="18"/>
  <c r="G2" i="18"/>
  <c r="B2" i="18"/>
  <c r="H34" i="28"/>
  <c r="H33" i="28"/>
  <c r="H32" i="28"/>
  <c r="H31" i="28"/>
  <c r="H30" i="28"/>
  <c r="H29" i="28"/>
  <c r="H28" i="28"/>
  <c r="H27" i="28"/>
  <c r="H26" i="28"/>
  <c r="H25" i="28"/>
  <c r="H24" i="28"/>
  <c r="H23" i="28"/>
  <c r="H22" i="28"/>
  <c r="H21" i="28"/>
  <c r="H20" i="28"/>
  <c r="H19" i="28"/>
  <c r="H18" i="28"/>
  <c r="H17" i="28"/>
  <c r="H16" i="28"/>
  <c r="H15" i="28"/>
  <c r="H14" i="28"/>
  <c r="H13" i="28"/>
  <c r="H12" i="28"/>
  <c r="H11" i="28"/>
  <c r="H10" i="28"/>
  <c r="H9" i="28"/>
  <c r="H8" i="28"/>
  <c r="H7" i="28"/>
  <c r="H6" i="28"/>
  <c r="H5" i="28"/>
  <c r="H4" i="28"/>
  <c r="H34" i="27"/>
  <c r="H33" i="27"/>
  <c r="H32" i="27"/>
  <c r="H31" i="27"/>
  <c r="H30" i="27"/>
  <c r="H29" i="27"/>
  <c r="H28" i="27"/>
  <c r="H27" i="27"/>
  <c r="H26" i="27"/>
  <c r="H25" i="27"/>
  <c r="H24" i="27"/>
  <c r="H23" i="27"/>
  <c r="H22" i="27"/>
  <c r="H21" i="27"/>
  <c r="H20" i="27"/>
  <c r="H19" i="27"/>
  <c r="H18" i="27"/>
  <c r="H17" i="27"/>
  <c r="H16" i="27"/>
  <c r="H15" i="27"/>
  <c r="H14" i="27"/>
  <c r="H13" i="27"/>
  <c r="H12" i="27"/>
  <c r="H11" i="27"/>
  <c r="H10" i="27"/>
  <c r="H9" i="27"/>
  <c r="H8" i="27"/>
  <c r="H7" i="27"/>
  <c r="H6" i="27"/>
  <c r="H5" i="27"/>
  <c r="H4" i="27"/>
  <c r="H34" i="26"/>
  <c r="H33" i="26"/>
  <c r="H32" i="26"/>
  <c r="H31" i="26"/>
  <c r="H30" i="26"/>
  <c r="H29" i="26"/>
  <c r="H28" i="26"/>
  <c r="H27" i="26"/>
  <c r="H26" i="26"/>
  <c r="H25" i="26"/>
  <c r="H24" i="26"/>
  <c r="H23" i="26"/>
  <c r="H22" i="26"/>
  <c r="H21" i="26"/>
  <c r="H20" i="26"/>
  <c r="H19" i="26"/>
  <c r="H18" i="26"/>
  <c r="H17" i="26"/>
  <c r="H16" i="26"/>
  <c r="H15" i="26"/>
  <c r="H14" i="26"/>
  <c r="H13" i="26"/>
  <c r="H12" i="26"/>
  <c r="H11" i="26"/>
  <c r="H10" i="26"/>
  <c r="H9" i="26"/>
  <c r="H8" i="26"/>
  <c r="H7" i="26"/>
  <c r="H6" i="26"/>
  <c r="H5" i="26"/>
  <c r="H4" i="26"/>
  <c r="H34" i="25"/>
  <c r="H33" i="25"/>
  <c r="H32" i="25"/>
  <c r="H31" i="25"/>
  <c r="H30" i="25"/>
  <c r="H29" i="25"/>
  <c r="H28" i="25"/>
  <c r="H27" i="25"/>
  <c r="H26" i="25"/>
  <c r="H25" i="25"/>
  <c r="H24" i="25"/>
  <c r="H23" i="25"/>
  <c r="H22" i="25"/>
  <c r="H21" i="25"/>
  <c r="H20" i="25"/>
  <c r="H19" i="25"/>
  <c r="H18" i="25"/>
  <c r="H17" i="25"/>
  <c r="H16" i="25"/>
  <c r="H15" i="25"/>
  <c r="H14" i="25"/>
  <c r="H13" i="25"/>
  <c r="H12" i="25"/>
  <c r="H11" i="25"/>
  <c r="H10" i="25"/>
  <c r="H9" i="25"/>
  <c r="H8" i="25"/>
  <c r="H7" i="25"/>
  <c r="H6" i="25"/>
  <c r="H5" i="25"/>
  <c r="H4" i="25"/>
  <c r="H35" i="25" s="1"/>
  <c r="H34" i="24"/>
  <c r="H33" i="24"/>
  <c r="H32" i="24"/>
  <c r="H31" i="24"/>
  <c r="H30" i="24"/>
  <c r="H29" i="24"/>
  <c r="H28" i="24"/>
  <c r="H27" i="24"/>
  <c r="H26" i="24"/>
  <c r="H25" i="24"/>
  <c r="H24" i="24"/>
  <c r="H23" i="24"/>
  <c r="H22" i="24"/>
  <c r="H21" i="24"/>
  <c r="H20" i="24"/>
  <c r="H19" i="24"/>
  <c r="H18" i="24"/>
  <c r="H17" i="24"/>
  <c r="H16" i="24"/>
  <c r="H15" i="24"/>
  <c r="H14" i="24"/>
  <c r="H13" i="24"/>
  <c r="H12" i="24"/>
  <c r="H11" i="24"/>
  <c r="H10" i="24"/>
  <c r="H9" i="24"/>
  <c r="H8" i="24"/>
  <c r="H7" i="24"/>
  <c r="H6" i="24"/>
  <c r="H5" i="24"/>
  <c r="H4" i="24"/>
  <c r="H35" i="24" s="1"/>
  <c r="H34" i="23"/>
  <c r="H33" i="23"/>
  <c r="H32" i="23"/>
  <c r="H31" i="23"/>
  <c r="H30" i="23"/>
  <c r="H29" i="23"/>
  <c r="H28" i="23"/>
  <c r="H27" i="23"/>
  <c r="H26" i="23"/>
  <c r="H25" i="23"/>
  <c r="H24" i="23"/>
  <c r="H23" i="23"/>
  <c r="H22" i="23"/>
  <c r="H21" i="23"/>
  <c r="H20" i="23"/>
  <c r="H19" i="23"/>
  <c r="H18" i="23"/>
  <c r="H17" i="23"/>
  <c r="H16" i="23"/>
  <c r="H15" i="23"/>
  <c r="H14" i="23"/>
  <c r="H13" i="23"/>
  <c r="H12" i="23"/>
  <c r="H11" i="23"/>
  <c r="H10" i="23"/>
  <c r="H9" i="23"/>
  <c r="H8" i="23"/>
  <c r="H7" i="23"/>
  <c r="H6" i="23"/>
  <c r="H5" i="23"/>
  <c r="H4" i="23"/>
  <c r="H35" i="23" s="1"/>
  <c r="H34" i="22"/>
  <c r="H33" i="22"/>
  <c r="H32" i="22"/>
  <c r="H31" i="22"/>
  <c r="H30" i="22"/>
  <c r="H29" i="22"/>
  <c r="H28" i="22"/>
  <c r="H27" i="22"/>
  <c r="H26" i="22"/>
  <c r="H25" i="22"/>
  <c r="H24" i="22"/>
  <c r="H23" i="22"/>
  <c r="H22" i="22"/>
  <c r="H21" i="22"/>
  <c r="H20" i="22"/>
  <c r="H19" i="22"/>
  <c r="H18" i="22"/>
  <c r="H17" i="22"/>
  <c r="H16" i="22"/>
  <c r="H15" i="22"/>
  <c r="H14" i="22"/>
  <c r="H13" i="22"/>
  <c r="H12" i="22"/>
  <c r="H11" i="22"/>
  <c r="H10" i="22"/>
  <c r="H9" i="22"/>
  <c r="H8" i="22"/>
  <c r="H7" i="22"/>
  <c r="H6" i="22"/>
  <c r="H5" i="22"/>
  <c r="H4" i="22"/>
  <c r="H35" i="22" s="1"/>
  <c r="H34" i="21"/>
  <c r="H33" i="21"/>
  <c r="H32" i="21"/>
  <c r="H31" i="21"/>
  <c r="H30" i="21"/>
  <c r="H29" i="21"/>
  <c r="H28" i="21"/>
  <c r="H27" i="21"/>
  <c r="H26" i="21"/>
  <c r="H25" i="21"/>
  <c r="H24" i="21"/>
  <c r="H23" i="21"/>
  <c r="H22" i="21"/>
  <c r="H21" i="21"/>
  <c r="H20" i="21"/>
  <c r="H19" i="21"/>
  <c r="H18" i="21"/>
  <c r="H17" i="21"/>
  <c r="H16" i="21"/>
  <c r="H15" i="21"/>
  <c r="H14" i="21"/>
  <c r="H13" i="21"/>
  <c r="H12" i="21"/>
  <c r="H11" i="21"/>
  <c r="H10" i="21"/>
  <c r="H9" i="21"/>
  <c r="H8" i="21"/>
  <c r="H7" i="21"/>
  <c r="H6" i="21"/>
  <c r="H5" i="21"/>
  <c r="H4" i="21"/>
  <c r="H35" i="21" s="1"/>
  <c r="H34" i="20"/>
  <c r="H33" i="20"/>
  <c r="H32" i="20"/>
  <c r="H31" i="20"/>
  <c r="H30" i="20"/>
  <c r="H29" i="20"/>
  <c r="H28" i="20"/>
  <c r="H27" i="20"/>
  <c r="H26" i="20"/>
  <c r="H25" i="20"/>
  <c r="H24" i="20"/>
  <c r="H23" i="20"/>
  <c r="H22" i="20"/>
  <c r="H21" i="20"/>
  <c r="H20" i="20"/>
  <c r="H19" i="20"/>
  <c r="H18" i="20"/>
  <c r="H17" i="20"/>
  <c r="H16" i="20"/>
  <c r="H15" i="20"/>
  <c r="H14" i="20"/>
  <c r="H13" i="20"/>
  <c r="H12" i="20"/>
  <c r="H11" i="20"/>
  <c r="H10" i="20"/>
  <c r="H9" i="20"/>
  <c r="H8" i="20"/>
  <c r="H7" i="20"/>
  <c r="H6" i="20"/>
  <c r="H5" i="20"/>
  <c r="H4" i="20"/>
  <c r="H35" i="20" s="1"/>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H6" i="19"/>
  <c r="H5" i="19"/>
  <c r="H4" i="19"/>
  <c r="H34" i="18"/>
  <c r="H33" i="18"/>
  <c r="H32" i="18"/>
  <c r="H31" i="18"/>
  <c r="H30" i="18"/>
  <c r="H29" i="18"/>
  <c r="H28" i="18"/>
  <c r="H27" i="18"/>
  <c r="H26" i="18"/>
  <c r="H25" i="18"/>
  <c r="H24" i="18"/>
  <c r="H23" i="18"/>
  <c r="H22" i="18"/>
  <c r="H21" i="18"/>
  <c r="H20" i="18"/>
  <c r="H19" i="18"/>
  <c r="H18" i="18"/>
  <c r="H17" i="18"/>
  <c r="H16" i="18"/>
  <c r="H15" i="18"/>
  <c r="H14" i="18"/>
  <c r="H13" i="18"/>
  <c r="H12" i="18"/>
  <c r="H11" i="18"/>
  <c r="H10" i="18"/>
  <c r="H9" i="18"/>
  <c r="H8" i="18"/>
  <c r="H7" i="18"/>
  <c r="H6" i="18"/>
  <c r="H5" i="18"/>
  <c r="H4" i="18"/>
  <c r="G35" i="28"/>
  <c r="G15" i="29" s="1"/>
  <c r="F35" i="28"/>
  <c r="F15" i="29" s="1"/>
  <c r="E35" i="28"/>
  <c r="E15" i="29" s="1"/>
  <c r="D35" i="28"/>
  <c r="D15" i="29" s="1"/>
  <c r="C35" i="28"/>
  <c r="C15" i="29" s="1"/>
  <c r="B35" i="28"/>
  <c r="B15" i="29" s="1"/>
  <c r="G35" i="27"/>
  <c r="G14" i="29" s="1"/>
  <c r="F35" i="27"/>
  <c r="F14" i="29" s="1"/>
  <c r="E35" i="27"/>
  <c r="E14" i="29" s="1"/>
  <c r="D35" i="27"/>
  <c r="D14" i="29" s="1"/>
  <c r="C35" i="27"/>
  <c r="C14" i="29" s="1"/>
  <c r="B35" i="27"/>
  <c r="B14" i="29" s="1"/>
  <c r="H14" i="29" s="1"/>
  <c r="G35" i="26"/>
  <c r="G13" i="29" s="1"/>
  <c r="F35" i="26"/>
  <c r="F13" i="29" s="1"/>
  <c r="E35" i="26"/>
  <c r="E13" i="29" s="1"/>
  <c r="D35" i="26"/>
  <c r="D13" i="29" s="1"/>
  <c r="C35" i="26"/>
  <c r="C13" i="29" s="1"/>
  <c r="B35" i="26"/>
  <c r="B13" i="29" s="1"/>
  <c r="H13" i="29" s="1"/>
  <c r="G35" i="25"/>
  <c r="G12" i="29" s="1"/>
  <c r="F35" i="25"/>
  <c r="F12" i="29" s="1"/>
  <c r="E35" i="25"/>
  <c r="E12" i="29" s="1"/>
  <c r="D35" i="25"/>
  <c r="D12" i="29" s="1"/>
  <c r="C35" i="25"/>
  <c r="C12" i="29" s="1"/>
  <c r="B35" i="25"/>
  <c r="B12" i="29" s="1"/>
  <c r="G35" i="24"/>
  <c r="G11" i="29" s="1"/>
  <c r="F35" i="24"/>
  <c r="F11" i="29" s="1"/>
  <c r="E35" i="24"/>
  <c r="E11" i="29" s="1"/>
  <c r="D35" i="24"/>
  <c r="D11" i="29" s="1"/>
  <c r="C35" i="24"/>
  <c r="C11" i="29" s="1"/>
  <c r="H11" i="29" s="1"/>
  <c r="B35" i="24"/>
  <c r="B11" i="29" s="1"/>
  <c r="G35" i="23"/>
  <c r="G10" i="29" s="1"/>
  <c r="F35" i="23"/>
  <c r="F10" i="29" s="1"/>
  <c r="E35" i="23"/>
  <c r="E10" i="29" s="1"/>
  <c r="D35" i="23"/>
  <c r="D10" i="29" s="1"/>
  <c r="C35" i="23"/>
  <c r="C10" i="29" s="1"/>
  <c r="B35" i="23"/>
  <c r="B10" i="29" s="1"/>
  <c r="H10" i="29" s="1"/>
  <c r="G35" i="22"/>
  <c r="G9" i="29" s="1"/>
  <c r="F35" i="22"/>
  <c r="F9" i="29" s="1"/>
  <c r="E35" i="22"/>
  <c r="E9" i="29" s="1"/>
  <c r="D35" i="22"/>
  <c r="D9" i="29" s="1"/>
  <c r="C35" i="22"/>
  <c r="C9" i="29" s="1"/>
  <c r="B35" i="22"/>
  <c r="B9" i="29" s="1"/>
  <c r="H9" i="29" s="1"/>
  <c r="G35" i="21"/>
  <c r="G8" i="29" s="1"/>
  <c r="F35" i="21"/>
  <c r="F8" i="29" s="1"/>
  <c r="E35" i="21"/>
  <c r="E8" i="29" s="1"/>
  <c r="D35" i="21"/>
  <c r="C35" i="21"/>
  <c r="C8" i="29" s="1"/>
  <c r="B35" i="21"/>
  <c r="B8" i="29" s="1"/>
  <c r="H8" i="29" s="1"/>
  <c r="G35" i="20"/>
  <c r="G7" i="29" s="1"/>
  <c r="F35" i="20"/>
  <c r="F7" i="29" s="1"/>
  <c r="E35" i="20"/>
  <c r="D35" i="20"/>
  <c r="D7" i="29" s="1"/>
  <c r="C35" i="20"/>
  <c r="C7" i="29" s="1"/>
  <c r="B35" i="20"/>
  <c r="B7" i="29" s="1"/>
  <c r="G35" i="19"/>
  <c r="G6" i="29" s="1"/>
  <c r="F35" i="19"/>
  <c r="E35" i="19"/>
  <c r="E6" i="29" s="1"/>
  <c r="D35" i="19"/>
  <c r="D6" i="29" s="1"/>
  <c r="C35" i="19"/>
  <c r="C6" i="29" s="1"/>
  <c r="B35" i="19"/>
  <c r="G35" i="18"/>
  <c r="G5" i="29" s="1"/>
  <c r="F35" i="18"/>
  <c r="F5" i="29" s="1"/>
  <c r="E35" i="18"/>
  <c r="E5" i="29" s="1"/>
  <c r="D35" i="18"/>
  <c r="D5" i="29" s="1"/>
  <c r="C35" i="18"/>
  <c r="C5" i="29" s="1"/>
  <c r="B35" i="18"/>
  <c r="B5" i="29" s="1"/>
  <c r="D13" i="10" l="1"/>
  <c r="D11" i="10"/>
  <c r="D10" i="10"/>
  <c r="H35" i="28"/>
  <c r="H15" i="29"/>
  <c r="H35" i="27"/>
  <c r="H35" i="26"/>
  <c r="H12" i="29"/>
  <c r="H7" i="29"/>
  <c r="H35" i="19"/>
  <c r="H6" i="29"/>
  <c r="H5" i="29"/>
  <c r="H35" i="18"/>
  <c r="H5" i="17" l="1"/>
  <c r="H6"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4" i="17"/>
  <c r="G35" i="17"/>
  <c r="G4" i="29" s="1"/>
  <c r="G16" i="29" s="1"/>
  <c r="C35" i="17"/>
  <c r="C4" i="29" s="1"/>
  <c r="C16" i="29" s="1"/>
  <c r="D35" i="17"/>
  <c r="D4" i="29" s="1"/>
  <c r="D16" i="29" s="1"/>
  <c r="E35" i="17"/>
  <c r="E4" i="29" s="1"/>
  <c r="E16" i="29" s="1"/>
  <c r="F35" i="17"/>
  <c r="F4" i="29" s="1"/>
  <c r="F16" i="29" s="1"/>
  <c r="B35" i="17"/>
  <c r="B4" i="29" s="1"/>
  <c r="A6" i="28"/>
  <c r="A7" i="28" s="1"/>
  <c r="A8" i="28" s="1"/>
  <c r="A9" i="28" s="1"/>
  <c r="A10" i="28" s="1"/>
  <c r="A11" i="28" s="1"/>
  <c r="A12" i="28" s="1"/>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5" i="28"/>
  <c r="A5" i="27"/>
  <c r="A6" i="27" s="1"/>
  <c r="A7" i="27" s="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5" i="26"/>
  <c r="A6" i="26" s="1"/>
  <c r="A7" i="26" s="1"/>
  <c r="A8" i="26" s="1"/>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5" i="25"/>
  <c r="A6" i="25" s="1"/>
  <c r="A7" i="25" s="1"/>
  <c r="A8" i="25" s="1"/>
  <c r="A9" i="25" s="1"/>
  <c r="A10" i="25" s="1"/>
  <c r="A11" i="25" s="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5" i="24"/>
  <c r="A6" i="24" s="1"/>
  <c r="A7" i="24" s="1"/>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5" i="23"/>
  <c r="A6" i="23" s="1"/>
  <c r="A7" i="23" s="1"/>
  <c r="A8" i="23" s="1"/>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6" i="22"/>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5" i="22"/>
  <c r="A5" i="2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5" i="20"/>
  <c r="A6" i="20" s="1"/>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6" i="19"/>
  <c r="A7" i="19" s="1"/>
  <c r="A8" i="19" s="1"/>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5" i="19"/>
  <c r="A5" i="18"/>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6" i="17"/>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5" i="17"/>
  <c r="H4" i="29" l="1"/>
  <c r="H16" i="29" s="1"/>
  <c r="B16" i="29"/>
  <c r="H35" i="17"/>
  <c r="C82" i="10"/>
  <c r="C83" i="10"/>
  <c r="C84" i="10"/>
  <c r="C85" i="10"/>
  <c r="C86" i="10"/>
  <c r="C87" i="10"/>
  <c r="C88" i="10"/>
  <c r="C89" i="10"/>
  <c r="C90" i="10"/>
  <c r="C91" i="10"/>
  <c r="C92" i="10"/>
  <c r="C93" i="10"/>
  <c r="C94" i="10"/>
  <c r="C95" i="10"/>
  <c r="C96" i="10"/>
  <c r="C97" i="10"/>
  <c r="C98" i="10"/>
  <c r="C99" i="10"/>
  <c r="C100" i="10"/>
  <c r="D144" i="10" l="1"/>
  <c r="D145" i="10"/>
  <c r="D146" i="10"/>
  <c r="D143" i="10"/>
  <c r="D121" i="10"/>
  <c r="D122" i="10"/>
  <c r="D123" i="10"/>
  <c r="D124" i="10"/>
  <c r="D120" i="10"/>
  <c r="D109" i="10"/>
  <c r="D110" i="10"/>
  <c r="D111" i="10"/>
  <c r="D112" i="10"/>
  <c r="D108" i="10"/>
  <c r="D22" i="10"/>
  <c r="D23" i="10"/>
  <c r="D24" i="10"/>
  <c r="D25" i="10"/>
  <c r="D26" i="10"/>
  <c r="D27" i="10"/>
  <c r="D28" i="10"/>
  <c r="D29" i="10"/>
  <c r="D30" i="10"/>
  <c r="D31" i="10"/>
  <c r="D21"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50" i="10"/>
  <c r="D141" i="10" l="1"/>
  <c r="C48" i="10" l="1"/>
  <c r="D19" i="10"/>
  <c r="D118" i="10"/>
  <c r="D106" i="10"/>
  <c r="I39" i="10" l="1"/>
  <c r="F39" i="10"/>
  <c r="I40" i="10"/>
  <c r="F40" i="10"/>
  <c r="C40" i="10"/>
  <c r="C41" i="10"/>
  <c r="C39" i="10"/>
  <c r="I41" i="10"/>
  <c r="F41" i="10"/>
  <c r="I42" i="10"/>
  <c r="F42" i="10"/>
  <c r="C42" i="10"/>
  <c r="I135" i="10"/>
  <c r="F132" i="10"/>
  <c r="C132" i="10"/>
  <c r="I132" i="10"/>
  <c r="F133" i="10"/>
  <c r="C133" i="10"/>
  <c r="I133" i="10"/>
  <c r="F134" i="10"/>
  <c r="C134" i="10"/>
  <c r="I134" i="10"/>
  <c r="F135" i="10"/>
  <c r="C135" i="10"/>
  <c r="B153" i="10"/>
  <c r="I130" i="10" l="1"/>
  <c r="G7" i="10" l="1"/>
  <c r="D7" i="10"/>
  <c r="B158" i="10" l="1"/>
  <c r="B161" i="10" s="1"/>
  <c r="D172" i="10" s="1"/>
  <c r="I37" i="10"/>
  <c r="B155" i="10" s="1"/>
  <c r="C154" i="10" s="1"/>
  <c r="C161" i="10" l="1"/>
</calcChain>
</file>

<file path=xl/sharedStrings.xml><?xml version="1.0" encoding="utf-8"?>
<sst xmlns="http://schemas.openxmlformats.org/spreadsheetml/2006/main" count="6498" uniqueCount="1723">
  <si>
    <t>MGD</t>
  </si>
  <si>
    <t>Water Use by Type</t>
  </si>
  <si>
    <t>Residential</t>
  </si>
  <si>
    <t>Commercial</t>
  </si>
  <si>
    <t>Industrial</t>
  </si>
  <si>
    <t>Institutional</t>
  </si>
  <si>
    <t>System Process</t>
  </si>
  <si>
    <t>Type of Use</t>
  </si>
  <si>
    <t>Metered Connections</t>
  </si>
  <si>
    <t>Gallons</t>
  </si>
  <si>
    <t>Metered Average Use (MGD)</t>
  </si>
  <si>
    <t>Non-Metered Connections</t>
  </si>
  <si>
    <t>Non-Metered Estimated Use (MGD)</t>
  </si>
  <si>
    <t>Water Sales</t>
  </si>
  <si>
    <t>Purchaser</t>
  </si>
  <si>
    <t>PWSID</t>
  </si>
  <si>
    <t>Average Daily Sold (MGD)</t>
  </si>
  <si>
    <t>Ground Water Sources</t>
  </si>
  <si>
    <t>Name or Number</t>
  </si>
  <si>
    <t>Average Daily Withdrawal (MGD)</t>
  </si>
  <si>
    <t>Surface Water Sources</t>
  </si>
  <si>
    <t>Stream</t>
  </si>
  <si>
    <t>Reservoir</t>
  </si>
  <si>
    <t>Water Purchases From Other Systems</t>
  </si>
  <si>
    <t>Seller</t>
  </si>
  <si>
    <t>Unaccounted-for Water</t>
  </si>
  <si>
    <t>Percent</t>
  </si>
  <si>
    <t>Water System Name:</t>
  </si>
  <si>
    <t>Monthly Withdrawals &amp; Purchases</t>
  </si>
  <si>
    <t>January</t>
  </si>
  <si>
    <t>February</t>
  </si>
  <si>
    <t>March</t>
  </si>
  <si>
    <t>April</t>
  </si>
  <si>
    <t>May</t>
  </si>
  <si>
    <t>June</t>
  </si>
  <si>
    <t>July</t>
  </si>
  <si>
    <t>August</t>
  </si>
  <si>
    <t>September</t>
  </si>
  <si>
    <t>October</t>
  </si>
  <si>
    <t>November</t>
  </si>
  <si>
    <t>December</t>
  </si>
  <si>
    <t>Average Daily Use (MGD)</t>
  </si>
  <si>
    <t>Reporting Year:</t>
  </si>
  <si>
    <t>Monthly Discharges</t>
  </si>
  <si>
    <t>Wastewater Interconnections</t>
  </si>
  <si>
    <t>Water System</t>
  </si>
  <si>
    <t>Discrepancy</t>
  </si>
  <si>
    <t>Average Annual Accounted-for Water Use</t>
  </si>
  <si>
    <t>Average Daily Withdrawal      (MGD)</t>
  </si>
  <si>
    <t xml:space="preserve">    PWSID</t>
  </si>
  <si>
    <t>Average Daily Purchased         (MGD)</t>
  </si>
  <si>
    <t>Average Daily Amount            (MGD)</t>
  </si>
  <si>
    <t>Average Annual Withdrawals and Purchases</t>
  </si>
  <si>
    <t>Average Monthly Withdrawals and Purchases</t>
  </si>
  <si>
    <t>Does your system purchase source water ONLY?</t>
  </si>
  <si>
    <t>Type (D or R)</t>
  </si>
  <si>
    <t>2: All revenue loss is not recoverable, and includes losses from infrastructure leaks, meter errors, billing errors, theft, and other uses not accounted for in the local water supply plan.</t>
  </si>
  <si>
    <r>
      <t>Estimated Revenue loss for the Reporting Year</t>
    </r>
    <r>
      <rPr>
        <b/>
        <vertAlign val="superscript"/>
        <sz val="9"/>
        <rFont val="Arial"/>
        <family val="2"/>
      </rPr>
      <t>2,3</t>
    </r>
    <r>
      <rPr>
        <b/>
        <sz val="9"/>
        <rFont val="Arial"/>
        <family val="2"/>
      </rPr>
      <t>:</t>
    </r>
  </si>
  <si>
    <t>Aberdeen</t>
  </si>
  <si>
    <t>Ahoskie</t>
  </si>
  <si>
    <t>Albemarle</t>
  </si>
  <si>
    <t>Angier</t>
  </si>
  <si>
    <t>Ansonville</t>
  </si>
  <si>
    <t>Apex</t>
  </si>
  <si>
    <t>Archdale</t>
  </si>
  <si>
    <t>Asheboro</t>
  </si>
  <si>
    <t>Asheville</t>
  </si>
  <si>
    <t>Atlantic Beach</t>
  </si>
  <si>
    <t>Aurora</t>
  </si>
  <si>
    <t>Autryville</t>
  </si>
  <si>
    <t>Ayden</t>
  </si>
  <si>
    <t>Bakersville</t>
  </si>
  <si>
    <t>Banner Elk</t>
  </si>
  <si>
    <t>Beaufort</t>
  </si>
  <si>
    <t>Beaufort County - District III</t>
  </si>
  <si>
    <t>Beaufort County - District IV</t>
  </si>
  <si>
    <t>Beaufort County - District V</t>
  </si>
  <si>
    <t>Beech Mountain</t>
  </si>
  <si>
    <t>Belhaven</t>
  </si>
  <si>
    <t>Belmont</t>
  </si>
  <si>
    <t>Benson</t>
  </si>
  <si>
    <t>Bessemer City</t>
  </si>
  <si>
    <t>Beulaville</t>
  </si>
  <si>
    <t>Biltmore Forest</t>
  </si>
  <si>
    <t>Biscoe</t>
  </si>
  <si>
    <t>Black Creek</t>
  </si>
  <si>
    <t>Black Mountain</t>
  </si>
  <si>
    <t>Bladen County</t>
  </si>
  <si>
    <t>Bladenboro</t>
  </si>
  <si>
    <t>Blowing Rock</t>
  </si>
  <si>
    <t>Boiling Springs</t>
  </si>
  <si>
    <t>Bolton</t>
  </si>
  <si>
    <t>Boone</t>
  </si>
  <si>
    <t>Boonville</t>
  </si>
  <si>
    <t>Bostic</t>
  </si>
  <si>
    <t>Brentwood Water Corporation</t>
  </si>
  <si>
    <t>Brevard</t>
  </si>
  <si>
    <t>Broadway</t>
  </si>
  <si>
    <t>Brunswick</t>
  </si>
  <si>
    <t>Brunswick County</t>
  </si>
  <si>
    <t>Bryson City</t>
  </si>
  <si>
    <t>Bunn</t>
  </si>
  <si>
    <t>Burgaw</t>
  </si>
  <si>
    <t>Burke County</t>
  </si>
  <si>
    <t>Burlington</t>
  </si>
  <si>
    <t>Burnsville</t>
  </si>
  <si>
    <t>Caldwell County</t>
  </si>
  <si>
    <t>Calypso</t>
  </si>
  <si>
    <t>Cameron</t>
  </si>
  <si>
    <t>Canton</t>
  </si>
  <si>
    <t>Carolina Beach</t>
  </si>
  <si>
    <t>Carteret County</t>
  </si>
  <si>
    <t>Carthage</t>
  </si>
  <si>
    <t>Cary</t>
  </si>
  <si>
    <t>Catawba County</t>
  </si>
  <si>
    <t>Chadbourn</t>
  </si>
  <si>
    <t>Charlotte Water</t>
  </si>
  <si>
    <t>Chatham County</t>
  </si>
  <si>
    <t>Cherryville</t>
  </si>
  <si>
    <t>Chinquapin Water Association</t>
  </si>
  <si>
    <t>Chocowinity</t>
  </si>
  <si>
    <t>Chowan County</t>
  </si>
  <si>
    <t>Claremont</t>
  </si>
  <si>
    <t>Clarkton</t>
  </si>
  <si>
    <t>Clayton</t>
  </si>
  <si>
    <t>Cleveland</t>
  </si>
  <si>
    <t>Clinton</t>
  </si>
  <si>
    <t>Clyde</t>
  </si>
  <si>
    <t>Coats</t>
  </si>
  <si>
    <t>Columbus</t>
  </si>
  <si>
    <t>Concord</t>
  </si>
  <si>
    <t>Concord Community Water System</t>
  </si>
  <si>
    <t>Conetoe Community Water Association</t>
  </si>
  <si>
    <t>Conover</t>
  </si>
  <si>
    <t>Craven County</t>
  </si>
  <si>
    <t>Crossnore</t>
  </si>
  <si>
    <t>Cumberland County - Southpoint</t>
  </si>
  <si>
    <t>Currituck County - Mainland Water Department</t>
  </si>
  <si>
    <t>Dallas</t>
  </si>
  <si>
    <t>Dare County</t>
  </si>
  <si>
    <t>Denton</t>
  </si>
  <si>
    <t>Dobson</t>
  </si>
  <si>
    <t>Drexel</t>
  </si>
  <si>
    <t>Dunn</t>
  </si>
  <si>
    <t>Durham</t>
  </si>
  <si>
    <t>East Bend</t>
  </si>
  <si>
    <t>Eastern Pines Water Corporation</t>
  </si>
  <si>
    <t>Eden</t>
  </si>
  <si>
    <t>Edenton</t>
  </si>
  <si>
    <t>Elizabeth City</t>
  </si>
  <si>
    <t>Elizabethtown</t>
  </si>
  <si>
    <t>Elk Park</t>
  </si>
  <si>
    <t>Elkin</t>
  </si>
  <si>
    <t>Ellenboro</t>
  </si>
  <si>
    <t>Elon</t>
  </si>
  <si>
    <t>Fairmont</t>
  </si>
  <si>
    <t>Faison</t>
  </si>
  <si>
    <t>Faith</t>
  </si>
  <si>
    <t>Farmville</t>
  </si>
  <si>
    <t>First Craven Sanitary District</t>
  </si>
  <si>
    <t>Forest City</t>
  </si>
  <si>
    <t>Fountain</t>
  </si>
  <si>
    <t>Four Oaks</t>
  </si>
  <si>
    <t>Foxfire Village</t>
  </si>
  <si>
    <t>Franklin</t>
  </si>
  <si>
    <t>Franklinville</t>
  </si>
  <si>
    <t>Fremont</t>
  </si>
  <si>
    <t>Fuquay-Varina</t>
  </si>
  <si>
    <t>Garland</t>
  </si>
  <si>
    <t>Gibsonville</t>
  </si>
  <si>
    <t>Godwin</t>
  </si>
  <si>
    <t>Goldsboro</t>
  </si>
  <si>
    <t>Graham</t>
  </si>
  <si>
    <t>Granite Falls</t>
  </si>
  <si>
    <t>Greenevers</t>
  </si>
  <si>
    <t>Greensboro</t>
  </si>
  <si>
    <t>Greenville Utilities Commission</t>
  </si>
  <si>
    <t>Grifton</t>
  </si>
  <si>
    <t>Grimesland</t>
  </si>
  <si>
    <t>Grover</t>
  </si>
  <si>
    <t>Halifax County</t>
  </si>
  <si>
    <t>Handy Sanitary District</t>
  </si>
  <si>
    <t>Harrells Water Corporation</t>
  </si>
  <si>
    <t>Harrellsville</t>
  </si>
  <si>
    <t>Harrisburg</t>
  </si>
  <si>
    <t>Havelock</t>
  </si>
  <si>
    <t>Haw River</t>
  </si>
  <si>
    <t>Henderson</t>
  </si>
  <si>
    <t>Hendersonville</t>
  </si>
  <si>
    <t>Hertford</t>
  </si>
  <si>
    <t>Hickory</t>
  </si>
  <si>
    <t>High Point</t>
  </si>
  <si>
    <t>High Shoals</t>
  </si>
  <si>
    <t>Highlands</t>
  </si>
  <si>
    <t>Hillsborough</t>
  </si>
  <si>
    <t>Hobgood</t>
  </si>
  <si>
    <t>Holden Beach</t>
  </si>
  <si>
    <t>Holly Springs</t>
  </si>
  <si>
    <t>Hot Springs</t>
  </si>
  <si>
    <t>Iredell Water Corporation</t>
  </si>
  <si>
    <t>Jackson</t>
  </si>
  <si>
    <t>Jacksonville</t>
  </si>
  <si>
    <t>Jamestown</t>
  </si>
  <si>
    <t>Jamesville</t>
  </si>
  <si>
    <t>Jefferson</t>
  </si>
  <si>
    <t>Johnston County</t>
  </si>
  <si>
    <t>Jonesville</t>
  </si>
  <si>
    <t>Kannapolis</t>
  </si>
  <si>
    <t>Kenansville</t>
  </si>
  <si>
    <t>Kenly</t>
  </si>
  <si>
    <t>King</t>
  </si>
  <si>
    <t>Kings Mountain</t>
  </si>
  <si>
    <t>Kinston</t>
  </si>
  <si>
    <t>Kure Beach</t>
  </si>
  <si>
    <t>La Grange</t>
  </si>
  <si>
    <t>Lake Lure</t>
  </si>
  <si>
    <t>Lake Santeetlah</t>
  </si>
  <si>
    <t>Lake Waccamaw</t>
  </si>
  <si>
    <t>Lansing</t>
  </si>
  <si>
    <t>Laurinburg</t>
  </si>
  <si>
    <t>Lenoir</t>
  </si>
  <si>
    <t>Lexington</t>
  </si>
  <si>
    <t>Liberty</t>
  </si>
  <si>
    <t>Lilesville</t>
  </si>
  <si>
    <t>Lillington</t>
  </si>
  <si>
    <t>Lincoln County</t>
  </si>
  <si>
    <t>Lincolnton</t>
  </si>
  <si>
    <t>Linden</t>
  </si>
  <si>
    <t>Littleton</t>
  </si>
  <si>
    <t>Louisburg</t>
  </si>
  <si>
    <t>Lowell</t>
  </si>
  <si>
    <t>Lucama</t>
  </si>
  <si>
    <t>Lumberton</t>
  </si>
  <si>
    <t>Madison</t>
  </si>
  <si>
    <t>Maggie Valley Sanitary District - gravity fed</t>
  </si>
  <si>
    <t>Magnolia</t>
  </si>
  <si>
    <t>Maiden</t>
  </si>
  <si>
    <t>Manteo</t>
  </si>
  <si>
    <t>Marion</t>
  </si>
  <si>
    <t>Mars Hill</t>
  </si>
  <si>
    <t>Marshall</t>
  </si>
  <si>
    <t>Marshville</t>
  </si>
  <si>
    <t>Martin County</t>
  </si>
  <si>
    <t>Maxton</t>
  </si>
  <si>
    <t>Mayodan</t>
  </si>
  <si>
    <t>Maysville</t>
  </si>
  <si>
    <t>McAdenville</t>
  </si>
  <si>
    <t>McDowell County</t>
  </si>
  <si>
    <t>Mebane</t>
  </si>
  <si>
    <t>Micro</t>
  </si>
  <si>
    <t>Middlesex</t>
  </si>
  <si>
    <t>Mocksville</t>
  </si>
  <si>
    <t>Monroe</t>
  </si>
  <si>
    <t>Montreat</t>
  </si>
  <si>
    <t>Moore County</t>
  </si>
  <si>
    <t>Moore County - East Moore Water District</t>
  </si>
  <si>
    <t>Mooresville</t>
  </si>
  <si>
    <t>Morehead City</t>
  </si>
  <si>
    <t>Morganton</t>
  </si>
  <si>
    <t>Morven</t>
  </si>
  <si>
    <t>Mount Airy</t>
  </si>
  <si>
    <t>Mount Gilead</t>
  </si>
  <si>
    <t>Murphy</t>
  </si>
  <si>
    <t>Nags Head</t>
  </si>
  <si>
    <t>Nashville</t>
  </si>
  <si>
    <t>New Bern</t>
  </si>
  <si>
    <t>Newport</t>
  </si>
  <si>
    <t>Newton</t>
  </si>
  <si>
    <t>Newton Grove</t>
  </si>
  <si>
    <t>Norlina</t>
  </si>
  <si>
    <t>North Wilkesboro</t>
  </si>
  <si>
    <t>Northampton County</t>
  </si>
  <si>
    <t>Norwood</t>
  </si>
  <si>
    <t>Oak Island</t>
  </si>
  <si>
    <t>Oakboro</t>
  </si>
  <si>
    <t>Ocean Isle Beach</t>
  </si>
  <si>
    <t>Ocracoke Sanitary District - Step A</t>
  </si>
  <si>
    <t>ONWASA</t>
  </si>
  <si>
    <t>Oriental</t>
  </si>
  <si>
    <t>Oxford</t>
  </si>
  <si>
    <t>Parkton</t>
  </si>
  <si>
    <t>Parmele</t>
  </si>
  <si>
    <t>Pasquotank County</t>
  </si>
  <si>
    <t>Peachland</t>
  </si>
  <si>
    <t>Pembroke</t>
  </si>
  <si>
    <t>Pender County - Maple Hill Water District</t>
  </si>
  <si>
    <t>Perquimans County</t>
  </si>
  <si>
    <t>Pilot Mountain</t>
  </si>
  <si>
    <t>Pine Level</t>
  </si>
  <si>
    <t>Pinebluff</t>
  </si>
  <si>
    <t>Pinetops</t>
  </si>
  <si>
    <t>Pink Hill</t>
  </si>
  <si>
    <t>Pittsboro</t>
  </si>
  <si>
    <t>Plymouth</t>
  </si>
  <si>
    <t>Polkton</t>
  </si>
  <si>
    <t>Princeton</t>
  </si>
  <si>
    <t>Raeford</t>
  </si>
  <si>
    <t>Ramseur</t>
  </si>
  <si>
    <t>Red Springs</t>
  </si>
  <si>
    <t>Reidsville</t>
  </si>
  <si>
    <t>Rhodhiss</t>
  </si>
  <si>
    <t>River Bend</t>
  </si>
  <si>
    <t>Rockingham</t>
  </si>
  <si>
    <t>Rockingham County</t>
  </si>
  <si>
    <t>Rocky Mount</t>
  </si>
  <si>
    <t>Rose Hill</t>
  </si>
  <si>
    <t>Roseboro</t>
  </si>
  <si>
    <t>Roxboro</t>
  </si>
  <si>
    <t>Salemburg</t>
  </si>
  <si>
    <t>Saluda</t>
  </si>
  <si>
    <t>Sampson County</t>
  </si>
  <si>
    <t>Sanford</t>
  </si>
  <si>
    <t>Saratoga</t>
  </si>
  <si>
    <t>Sawmills</t>
  </si>
  <si>
    <t>Scotland Neck</t>
  </si>
  <si>
    <t>Seaboard</t>
  </si>
  <si>
    <t>Selma</t>
  </si>
  <si>
    <t>Seven Devils</t>
  </si>
  <si>
    <t>Severn</t>
  </si>
  <si>
    <t>Shallotte</t>
  </si>
  <si>
    <t>Sharpsburg</t>
  </si>
  <si>
    <t>Shelby</t>
  </si>
  <si>
    <t>Siler City</t>
  </si>
  <si>
    <t>Sims</t>
  </si>
  <si>
    <t>Smithfield</t>
  </si>
  <si>
    <t>Snow Hill</t>
  </si>
  <si>
    <t>South Granville Water and Sewer Authority</t>
  </si>
  <si>
    <t>Southern Pines</t>
  </si>
  <si>
    <t>Southport</t>
  </si>
  <si>
    <t>Sparta</t>
  </si>
  <si>
    <t>Spring Hope</t>
  </si>
  <si>
    <t>Spring Lake</t>
  </si>
  <si>
    <t>Spruce Pine</t>
  </si>
  <si>
    <t>Stanly County</t>
  </si>
  <si>
    <t>Stanly Water and Sewer Authority</t>
  </si>
  <si>
    <t>Stantonsburg</t>
  </si>
  <si>
    <t>Star</t>
  </si>
  <si>
    <t>Statesville</t>
  </si>
  <si>
    <t>Stedman</t>
  </si>
  <si>
    <t>Stokes Regional Water Corporation</t>
  </si>
  <si>
    <t>Stokesdale</t>
  </si>
  <si>
    <t>Stoneville</t>
  </si>
  <si>
    <t>Surf City</t>
  </si>
  <si>
    <t>Taylorsville</t>
  </si>
  <si>
    <t>Thomasville</t>
  </si>
  <si>
    <t>Topsail Beach</t>
  </si>
  <si>
    <t>Troutman</t>
  </si>
  <si>
    <t>Troy</t>
  </si>
  <si>
    <t>Tryon</t>
  </si>
  <si>
    <t>Turkey</t>
  </si>
  <si>
    <t>Union County</t>
  </si>
  <si>
    <t>Valdese</t>
  </si>
  <si>
    <t>Vanceboro</t>
  </si>
  <si>
    <t>Wade</t>
  </si>
  <si>
    <t>Wadesboro</t>
  </si>
  <si>
    <t>Wallace</t>
  </si>
  <si>
    <t>Walnut Creek</t>
  </si>
  <si>
    <t>Warrenton</t>
  </si>
  <si>
    <t>Warsaw</t>
  </si>
  <si>
    <t>Washington</t>
  </si>
  <si>
    <t>Waynesville</t>
  </si>
  <si>
    <t>Weaverville</t>
  </si>
  <si>
    <t>Weldon</t>
  </si>
  <si>
    <t>West Carteret Water Corporation</t>
  </si>
  <si>
    <t>West Iredell Water Company</t>
  </si>
  <si>
    <t>West Jefferson</t>
  </si>
  <si>
    <t>West Wilkes Water Association</t>
  </si>
  <si>
    <t>Whitakers</t>
  </si>
  <si>
    <t>Whiteville</t>
  </si>
  <si>
    <t>Wilkesboro</t>
  </si>
  <si>
    <t>Wilson</t>
  </si>
  <si>
    <t>Wilson County</t>
  </si>
  <si>
    <t>Wingate</t>
  </si>
  <si>
    <t>Winston-Salem - Clemmons</t>
  </si>
  <si>
    <t>Winston-Salem - Kernersville</t>
  </si>
  <si>
    <t>Winton</t>
  </si>
  <si>
    <t>Woodland</t>
  </si>
  <si>
    <t>Wrightsville Beach</t>
  </si>
  <si>
    <t>Yadkin County - Jonesville</t>
  </si>
  <si>
    <t>Yadkinville</t>
  </si>
  <si>
    <t>Yanceyville</t>
  </si>
  <si>
    <t>Andrews</t>
  </si>
  <si>
    <t>Aqua North Carolina</t>
  </si>
  <si>
    <t>Aqua North Carolina - Brookwood and LaGrange</t>
  </si>
  <si>
    <t>Aqua North Carolina - Fairways and Beau Rivage</t>
  </si>
  <si>
    <t>Aulander</t>
  </si>
  <si>
    <t>Bailey</t>
  </si>
  <si>
    <t>Baton Water Corporation</t>
  </si>
  <si>
    <t>Carolina Water Service</t>
  </si>
  <si>
    <t>Cerro Gordo</t>
  </si>
  <si>
    <t>Clay County Water and Sewer District</t>
  </si>
  <si>
    <t>Cleveland County Water</t>
  </si>
  <si>
    <t>Cofield</t>
  </si>
  <si>
    <t>Columbia</t>
  </si>
  <si>
    <t>Conway</t>
  </si>
  <si>
    <t>Creswell</t>
  </si>
  <si>
    <t>Davidson Water</t>
  </si>
  <si>
    <t>Dublin</t>
  </si>
  <si>
    <t>Eastover Sanitary District</t>
  </si>
  <si>
    <t>Ellerbe</t>
  </si>
  <si>
    <t>Elm City</t>
  </si>
  <si>
    <t>Fair Bluff</t>
  </si>
  <si>
    <t>Hamilton</t>
  </si>
  <si>
    <t>Hyde County</t>
  </si>
  <si>
    <t>Lawndale</t>
  </si>
  <si>
    <t>Macclesfield</t>
  </si>
  <si>
    <t>Millennium Water Association</t>
  </si>
  <si>
    <t>Moravian Falls Water Works</t>
  </si>
  <si>
    <t>Mount Holly</t>
  </si>
  <si>
    <t>Mount Olive</t>
  </si>
  <si>
    <t>Old Fort</t>
  </si>
  <si>
    <t>Pender County - Central Pender Water and Sewer District, Moore's Creek Water and Sewer District</t>
  </si>
  <si>
    <t>Pikeville</t>
  </si>
  <si>
    <t>Pine Knoll Shores</t>
  </si>
  <si>
    <t>Pollocksville</t>
  </si>
  <si>
    <t>Powellsville</t>
  </si>
  <si>
    <t>Robbinsville</t>
  </si>
  <si>
    <t>Roper</t>
  </si>
  <si>
    <t>Rosman</t>
  </si>
  <si>
    <t>Rowland</t>
  </si>
  <si>
    <t>Rutherford College</t>
  </si>
  <si>
    <t>Sandyfield</t>
  </si>
  <si>
    <t>South Camden Water and Sewer District</t>
  </si>
  <si>
    <t>Stanley</t>
  </si>
  <si>
    <t>Stanly County - Greater Badin Water and Sewer District</t>
  </si>
  <si>
    <t>Stokes County Water and Sewer Authority</t>
  </si>
  <si>
    <t>Surry County - Flat Rock/Bannertown Water and Sewer District</t>
  </si>
  <si>
    <t>Swepsonville</t>
  </si>
  <si>
    <t>Tarboro</t>
  </si>
  <si>
    <t>Taylortown</t>
  </si>
  <si>
    <t>Walstonburg</t>
  </si>
  <si>
    <t>Windsor</t>
  </si>
  <si>
    <t>Inside</t>
  </si>
  <si>
    <t>Carteret County - Merrimon System</t>
  </si>
  <si>
    <t>Everetts</t>
  </si>
  <si>
    <t>Mount Holly - Stanley</t>
  </si>
  <si>
    <t>Ranlo</t>
  </si>
  <si>
    <t>Scotland County - District I and II</t>
  </si>
  <si>
    <t>Stokes County Water and Sewer Authority - Danbury</t>
  </si>
  <si>
    <t>Walnut Cove</t>
  </si>
  <si>
    <t>Whitsett</t>
  </si>
  <si>
    <t>Winston-Salem - Walkertown</t>
  </si>
  <si>
    <t xml:space="preserve"> Unaccounted-for Water is lost revenue for your water system. See below for an</t>
  </si>
  <si>
    <t xml:space="preserve"> estimate of lost revenue based on your system operations.</t>
  </si>
  <si>
    <t xml:space="preserve"> Although this workbook is designed to give you a snapshot of water related revenue</t>
  </si>
  <si>
    <t xml:space="preserve"> loss, it should not be viewed as a substitute for conducting a complete water audit.</t>
  </si>
  <si>
    <t>Atkinson</t>
  </si>
  <si>
    <t>Davie County - Mocksville</t>
  </si>
  <si>
    <t>Halifax</t>
  </si>
  <si>
    <t>Landis</t>
  </si>
  <si>
    <t>Milton</t>
  </si>
  <si>
    <t>Mount Airy - Flat Rock/Bannertown</t>
  </si>
  <si>
    <t>Newland</t>
  </si>
  <si>
    <t>Northwest Onslow Water Association</t>
  </si>
  <si>
    <t>Pender County - Rocky Point-Topsail Water and Sewer District</t>
  </si>
  <si>
    <t>Pender County - Scott's Hill Water and Sewer District</t>
  </si>
  <si>
    <t>Ronda</t>
  </si>
  <si>
    <t>Tabor City</t>
  </si>
  <si>
    <t>Date</t>
  </si>
  <si>
    <t>Source Type</t>
  </si>
  <si>
    <t>W1</t>
  </si>
  <si>
    <t>W2</t>
  </si>
  <si>
    <t>W3</t>
  </si>
  <si>
    <t>P1</t>
  </si>
  <si>
    <t>P2</t>
  </si>
  <si>
    <t>S</t>
  </si>
  <si>
    <t>Thousand Gal</t>
  </si>
  <si>
    <t xml:space="preserve">Month </t>
  </si>
  <si>
    <t>Total Gal (Year)</t>
  </si>
  <si>
    <t>Total Gal</t>
  </si>
  <si>
    <t>Total Gal (Month)</t>
  </si>
  <si>
    <t>Total Gal (Day)</t>
  </si>
  <si>
    <t>Residential Bills at Various Consumption Levels</t>
  </si>
  <si>
    <t>Operating Ratio (incl. Depreciation)</t>
  </si>
  <si>
    <t>Estimated Service Pop</t>
  </si>
  <si>
    <t>Inside/ Outside</t>
  </si>
  <si>
    <t>5,000 gallons (668 cf)</t>
  </si>
  <si>
    <t>Water</t>
  </si>
  <si>
    <t>Bath</t>
  </si>
  <si>
    <t>Candor</t>
  </si>
  <si>
    <t>Columbus County</t>
  </si>
  <si>
    <t>Cumberland County - Kelly Hills District</t>
  </si>
  <si>
    <t>Currituck County - Ocean Sands Water-Sewer District</t>
  </si>
  <si>
    <t>Currituck County - Southern Outer Banks</t>
  </si>
  <si>
    <t>East Arcadia</t>
  </si>
  <si>
    <t>East Spencer</t>
  </si>
  <si>
    <t>Hookerton</t>
  </si>
  <si>
    <t>Lattimore</t>
  </si>
  <si>
    <t>Maggie Valley Sanitary District - pumped 1x</t>
  </si>
  <si>
    <t>Maggie Valley Sanitary District - pumped 2x</t>
  </si>
  <si>
    <t>Maggie Valley Sanitary District - pumped 3x</t>
  </si>
  <si>
    <t>Murfreesboro</t>
  </si>
  <si>
    <t>Ocracoke Sanitary District - Step B</t>
  </si>
  <si>
    <t>Ocracoke Sanitary District - Step C</t>
  </si>
  <si>
    <t>Polkville</t>
  </si>
  <si>
    <t>Stovall</t>
  </si>
  <si>
    <t>Teachey</t>
  </si>
  <si>
    <t>testnc</t>
  </si>
  <si>
    <t>Williamston</t>
  </si>
  <si>
    <t>Winfall</t>
  </si>
  <si>
    <t>Yadkin County - Yadkinville</t>
  </si>
  <si>
    <t>EFC Data Tables Link</t>
  </si>
  <si>
    <t>Monthly average daily discharge is calculated using the annual average interconnection discharge, if any, which may be different from the monthly interconnection discharge.</t>
  </si>
  <si>
    <t>Monthly withdrawals &amp; purchases is calculated using the annual average purchase water, if any, which may be different from the monthly amount of water purchased.</t>
  </si>
  <si>
    <t>Estimated Gallons</t>
  </si>
  <si>
    <t>Gallons Sold</t>
  </si>
  <si>
    <t>Days Sold</t>
  </si>
  <si>
    <t>Gallons Pumped</t>
  </si>
  <si>
    <t>Days Used</t>
  </si>
  <si>
    <t>Gallons Withdrawn</t>
  </si>
  <si>
    <t>Gallons Purchased</t>
  </si>
  <si>
    <t xml:space="preserve">         Click instructions button before completing table</t>
  </si>
  <si>
    <t xml:space="preserve">          Click instructions button before completing table</t>
  </si>
  <si>
    <t>01-13-025</t>
  </si>
  <si>
    <t>PWSID#:</t>
  </si>
  <si>
    <t>Local Water Supply Plan Completion Assistance Tool v6.0</t>
  </si>
  <si>
    <t>If the discrepancy is greater than 5%, check withdrawals and purchases.</t>
  </si>
  <si>
    <t xml:space="preserve"> If the unaccounted-for water is negative, check water used and source water. Unaccounted-for water can not be negative.</t>
  </si>
  <si>
    <t xml:space="preserve"> To access the small system water audit or AWWA water audit, click on the State Seal.</t>
  </si>
  <si>
    <t>&lt; 0.100 MGD</t>
  </si>
  <si>
    <t>No</t>
  </si>
  <si>
    <t>Neuse River (10-1)</t>
  </si>
  <si>
    <t>Wake</t>
  </si>
  <si>
    <t>Zebulon</t>
  </si>
  <si>
    <t>03-92-040</t>
  </si>
  <si>
    <t>Yes</t>
  </si>
  <si>
    <t>Albemarle Sound (12-1)</t>
  </si>
  <si>
    <t>Alexander</t>
  </si>
  <si>
    <t>Z Mayberry (test)</t>
  </si>
  <si>
    <t>00-00-007</t>
  </si>
  <si>
    <t>Youngsville</t>
  </si>
  <si>
    <t>02-35-020</t>
  </si>
  <si>
    <t>Roanoke River (14-1)</t>
  </si>
  <si>
    <t>Caswell</t>
  </si>
  <si>
    <t>02-17-010</t>
  </si>
  <si>
    <t>Yadkin River (18-1)</t>
  </si>
  <si>
    <t>Yadkin</t>
  </si>
  <si>
    <t>02-99-015</t>
  </si>
  <si>
    <t>Yadkin County - Hwy 21</t>
  </si>
  <si>
    <t>30-99-029</t>
  </si>
  <si>
    <t>Yadkin County - East Bend</t>
  </si>
  <si>
    <t>30-99-034</t>
  </si>
  <si>
    <t>Yadkin County</t>
  </si>
  <si>
    <t>30-99-023</t>
  </si>
  <si>
    <t>Cape Fear River (02-3)</t>
  </si>
  <si>
    <t>New Hanover</t>
  </si>
  <si>
    <t>04-65-020</t>
  </si>
  <si>
    <t>Meherrin River (04-2)</t>
  </si>
  <si>
    <t>Northampton</t>
  </si>
  <si>
    <t>04-66-040</t>
  </si>
  <si>
    <t>French Broad River (05-2)</t>
  </si>
  <si>
    <t>Buncombe</t>
  </si>
  <si>
    <t>Woodfin Sanitary Water and Sewer District</t>
  </si>
  <si>
    <t>01-11-015</t>
  </si>
  <si>
    <t>Chowan River (04-1)</t>
  </si>
  <si>
    <t>04-46-020</t>
  </si>
  <si>
    <t>Pitt</t>
  </si>
  <si>
    <t>Winterville, Town of</t>
  </si>
  <si>
    <t>04-74-040</t>
  </si>
  <si>
    <t>Rocky River (18-4)</t>
  </si>
  <si>
    <t>Union</t>
  </si>
  <si>
    <t>01-90-030</t>
  </si>
  <si>
    <t>Perquimans</t>
  </si>
  <si>
    <t>04-72-015</t>
  </si>
  <si>
    <t>Bertie</t>
  </si>
  <si>
    <t>04-08-010</t>
  </si>
  <si>
    <t>Tar River (15-1)</t>
  </si>
  <si>
    <t>Granville</t>
  </si>
  <si>
    <t>Wilton Water and Sewer</t>
  </si>
  <si>
    <t>40-39-004</t>
  </si>
  <si>
    <t>Contentnea Creek (10-2)</t>
  </si>
  <si>
    <t>WILSON COUNTY WS</t>
  </si>
  <si>
    <t>04-98-997</t>
  </si>
  <si>
    <t>Wilson County SWWD</t>
  </si>
  <si>
    <t>40-98-012</t>
  </si>
  <si>
    <t>Wilson County SEWD</t>
  </si>
  <si>
    <t>40-98-014</t>
  </si>
  <si>
    <t>WILSON CO SW</t>
  </si>
  <si>
    <t>04-98-998</t>
  </si>
  <si>
    <t>WILSON CO SE</t>
  </si>
  <si>
    <t>04-98-999</t>
  </si>
  <si>
    <t>04-98-010</t>
  </si>
  <si>
    <t>Martin</t>
  </si>
  <si>
    <t>04-59-010</t>
  </si>
  <si>
    <t>Wilkes</t>
  </si>
  <si>
    <t>01-97-025</t>
  </si>
  <si>
    <t>Tuskasegee River (07-2)</t>
  </si>
  <si>
    <t>Swain</t>
  </si>
  <si>
    <t>Whittier SD</t>
  </si>
  <si>
    <t>01-87-020</t>
  </si>
  <si>
    <t>30-41-089</t>
  </si>
  <si>
    <t>Waccamaw River (09-3)</t>
  </si>
  <si>
    <t>04-24-010</t>
  </si>
  <si>
    <t>Bladen</t>
  </si>
  <si>
    <t>White Lake</t>
  </si>
  <si>
    <t>03-09-030</t>
  </si>
  <si>
    <t>Edgecombe</t>
  </si>
  <si>
    <t>04-33-040</t>
  </si>
  <si>
    <t>Moore</t>
  </si>
  <si>
    <t>Whispering Pines</t>
  </si>
  <si>
    <t>03-63-112</t>
  </si>
  <si>
    <t>Western Carolina University</t>
  </si>
  <si>
    <t>01-50-116</t>
  </si>
  <si>
    <t>New River (02-6)</t>
  </si>
  <si>
    <t>WESTBAY</t>
  </si>
  <si>
    <t>04-65-229</t>
  </si>
  <si>
    <t>01-97-020</t>
  </si>
  <si>
    <t>Northeast Cape Fear River (02-5)</t>
  </si>
  <si>
    <t>Wayne</t>
  </si>
  <si>
    <t>WEST MOUNT OLIVE</t>
  </si>
  <si>
    <t>04-96-050</t>
  </si>
  <si>
    <t>New River (11-1)</t>
  </si>
  <si>
    <t>Ashe</t>
  </si>
  <si>
    <t>01-05-010</t>
  </si>
  <si>
    <t>Catawba River (03-1)</t>
  </si>
  <si>
    <t>Iredell</t>
  </si>
  <si>
    <t>01-49-158</t>
  </si>
  <si>
    <t>White Oak River (17-1)</t>
  </si>
  <si>
    <t>Carteret</t>
  </si>
  <si>
    <t>04-16-040</t>
  </si>
  <si>
    <t>Wendell</t>
  </si>
  <si>
    <t>03-92-035</t>
  </si>
  <si>
    <t>04-42-020</t>
  </si>
  <si>
    <t>01-11-025</t>
  </si>
  <si>
    <t>Pigeon River (05-3)</t>
  </si>
  <si>
    <t>Haywood</t>
  </si>
  <si>
    <t>01-44-010</t>
  </si>
  <si>
    <t>Wayne Water Districts</t>
  </si>
  <si>
    <t>04-96-065</t>
  </si>
  <si>
    <t>Wayne Water District Purchase</t>
  </si>
  <si>
    <t>60-96-001</t>
  </si>
  <si>
    <t>Cabarrus</t>
  </si>
  <si>
    <t>Water and Sewer Authority of Cabarrus</t>
  </si>
  <si>
    <t>01-13-999</t>
  </si>
  <si>
    <t>Washington County Water System</t>
  </si>
  <si>
    <t>04-94-025</t>
  </si>
  <si>
    <t>Pamlico River &amp; Sound (15-3)</t>
  </si>
  <si>
    <t>04-07-010</t>
  </si>
  <si>
    <t>Duplin</t>
  </si>
  <si>
    <t>04-31-015</t>
  </si>
  <si>
    <t>Fishing Creek (15-2)</t>
  </si>
  <si>
    <t>Warren</t>
  </si>
  <si>
    <t>02-93-010</t>
  </si>
  <si>
    <t>Warren County - Northampton</t>
  </si>
  <si>
    <t>40-93-005</t>
  </si>
  <si>
    <t>Warren County - Halifax</t>
  </si>
  <si>
    <t>40-93-006</t>
  </si>
  <si>
    <t>Warren County</t>
  </si>
  <si>
    <t>02-93-015</t>
  </si>
  <si>
    <t>Greene</t>
  </si>
  <si>
    <t>04-40-030</t>
  </si>
  <si>
    <t>WALNUT HILLS</t>
  </si>
  <si>
    <t>04-65-154</t>
  </si>
  <si>
    <t>04-96-155</t>
  </si>
  <si>
    <t>Stokes</t>
  </si>
  <si>
    <t>02-85-015</t>
  </si>
  <si>
    <t>04-31-010</t>
  </si>
  <si>
    <t>Forsyth</t>
  </si>
  <si>
    <t>Walkertown</t>
  </si>
  <si>
    <t>02-34-025</t>
  </si>
  <si>
    <t>Wake Forest</t>
  </si>
  <si>
    <t>03-92-030</t>
  </si>
  <si>
    <t>Wake Co (RTP South)</t>
  </si>
  <si>
    <t>03-92-999</t>
  </si>
  <si>
    <t>Lumber River (09-1)</t>
  </si>
  <si>
    <t>Scotland</t>
  </si>
  <si>
    <t>Wagram</t>
  </si>
  <si>
    <t>03-83-020</t>
  </si>
  <si>
    <t>Anson</t>
  </si>
  <si>
    <t>03-04-020</t>
  </si>
  <si>
    <t>Cumberland</t>
  </si>
  <si>
    <t>03-26-040</t>
  </si>
  <si>
    <t>Craven</t>
  </si>
  <si>
    <t>04-25-020</t>
  </si>
  <si>
    <t>Vance</t>
  </si>
  <si>
    <t>Vance County Water District</t>
  </si>
  <si>
    <t>40-91-008</t>
  </si>
  <si>
    <t>Burke</t>
  </si>
  <si>
    <t>01-12-010</t>
  </si>
  <si>
    <t>Union Utilities Inc.</t>
  </si>
  <si>
    <t>04-46-106</t>
  </si>
  <si>
    <t>01-90-413</t>
  </si>
  <si>
    <t>Tyrrell</t>
  </si>
  <si>
    <t>Tyrrell County Water Department</t>
  </si>
  <si>
    <t>04-89-015</t>
  </si>
  <si>
    <t>South Fork Catawba River (03-2)</t>
  </si>
  <si>
    <t>Gaston</t>
  </si>
  <si>
    <t>Two Rivers Utilities/Gastonia</t>
  </si>
  <si>
    <t>01-36-010</t>
  </si>
  <si>
    <t>South River (02-4)</t>
  </si>
  <si>
    <t>Sampson</t>
  </si>
  <si>
    <t>03-82-040</t>
  </si>
  <si>
    <t>Tuckaseigee WS Authority</t>
  </si>
  <si>
    <t>01-50-035</t>
  </si>
  <si>
    <t>Broad River (01-1)</t>
  </si>
  <si>
    <t>Polk</t>
  </si>
  <si>
    <t>01-75-010</t>
  </si>
  <si>
    <t>Montgomery</t>
  </si>
  <si>
    <t>03-62-020</t>
  </si>
  <si>
    <t>01-49-030</t>
  </si>
  <si>
    <t>Triple Community WC</t>
  </si>
  <si>
    <t>01-12-040</t>
  </si>
  <si>
    <t>Pender</t>
  </si>
  <si>
    <t>04-71-020</t>
  </si>
  <si>
    <t>Surry</t>
  </si>
  <si>
    <t>Tobe Hudson / IWSD</t>
  </si>
  <si>
    <t>30-86-057</t>
  </si>
  <si>
    <t>Davidson</t>
  </si>
  <si>
    <t>02-29-020</t>
  </si>
  <si>
    <t>The Harbour / The Point</t>
  </si>
  <si>
    <t>01-49-185</t>
  </si>
  <si>
    <t>The Cape Master</t>
  </si>
  <si>
    <t>04-65-199</t>
  </si>
  <si>
    <t>04-31-044</t>
  </si>
  <si>
    <t>03-63-035</t>
  </si>
  <si>
    <t>01-02-010</t>
  </si>
  <si>
    <t>04-33-010</t>
  </si>
  <si>
    <t>04-24-015</t>
  </si>
  <si>
    <t>Haw River (02-1)</t>
  </si>
  <si>
    <t>Alamance</t>
  </si>
  <si>
    <t>30-01-005</t>
  </si>
  <si>
    <t>Onslow</t>
  </si>
  <si>
    <t>Swansboro</t>
  </si>
  <si>
    <t>04-67-020</t>
  </si>
  <si>
    <t>04-71-015</t>
  </si>
  <si>
    <t>Shallotte River (09-4)</t>
  </si>
  <si>
    <t>Sunset Beach</t>
  </si>
  <si>
    <t>04-10-050</t>
  </si>
  <si>
    <t>South Yadkin River (18-2)</t>
  </si>
  <si>
    <t>SUGARLOAF WD</t>
  </si>
  <si>
    <t>01-02-130</t>
  </si>
  <si>
    <t>Watauga River (16-1)</t>
  </si>
  <si>
    <t>Avery</t>
  </si>
  <si>
    <t>Sugar Mountain</t>
  </si>
  <si>
    <t>01-06-107</t>
  </si>
  <si>
    <t>Dare</t>
  </si>
  <si>
    <t>Stumpy Point WSD</t>
  </si>
  <si>
    <t>60-28-002</t>
  </si>
  <si>
    <t>02-39-018</t>
  </si>
  <si>
    <t>02-79-035</t>
  </si>
  <si>
    <t>Guilford</t>
  </si>
  <si>
    <t>02-41-035</t>
  </si>
  <si>
    <t>04-74-060</t>
  </si>
  <si>
    <t>Stokes County WASA</t>
  </si>
  <si>
    <t>02-85-025</t>
  </si>
  <si>
    <t>Stem</t>
  </si>
  <si>
    <t>40-39-003</t>
  </si>
  <si>
    <t>02-39-999</t>
  </si>
  <si>
    <t>03-26-030</t>
  </si>
  <si>
    <t>&gt; 1.0 MGD</t>
  </si>
  <si>
    <t>01-49-010</t>
  </si>
  <si>
    <t>03-62-025</t>
  </si>
  <si>
    <t>04-98-025</t>
  </si>
  <si>
    <t>Stanly</t>
  </si>
  <si>
    <t>Stanly Co</t>
  </si>
  <si>
    <t>01-84-035</t>
  </si>
  <si>
    <t>01-36-035</t>
  </si>
  <si>
    <t>Robeson</t>
  </si>
  <si>
    <t>St Pauls</t>
  </si>
  <si>
    <t>03-78-030</t>
  </si>
  <si>
    <t>Nolichucky River (05-1)</t>
  </si>
  <si>
    <t>Mitchell</t>
  </si>
  <si>
    <t>01-61-010</t>
  </si>
  <si>
    <t>03-26-020</t>
  </si>
  <si>
    <t>Nash</t>
  </si>
  <si>
    <t>04-64-025</t>
  </si>
  <si>
    <t>Rowan</t>
  </si>
  <si>
    <t>SPENCER</t>
  </si>
  <si>
    <t>01-80-030</t>
  </si>
  <si>
    <t>Speed Community WA</t>
  </si>
  <si>
    <t>04-33-025</t>
  </si>
  <si>
    <t>Alleghany</t>
  </si>
  <si>
    <t>01-03-010</t>
  </si>
  <si>
    <t>04-10-010</t>
  </si>
  <si>
    <t>Southern Wayne SD</t>
  </si>
  <si>
    <t>04-96-045</t>
  </si>
  <si>
    <t>03-63-010</t>
  </si>
  <si>
    <t>Currituck</t>
  </si>
  <si>
    <t>Southern Outer Banks Water</t>
  </si>
  <si>
    <t>60-27-001</t>
  </si>
  <si>
    <t>Catawba</t>
  </si>
  <si>
    <t>Southeastern Catawba Co WD</t>
  </si>
  <si>
    <t>20-18-004</t>
  </si>
  <si>
    <t>Camden</t>
  </si>
  <si>
    <t>South Mills Purchase</t>
  </si>
  <si>
    <t>60-15-004</t>
  </si>
  <si>
    <t>South Mills</t>
  </si>
  <si>
    <t>04-15-010</t>
  </si>
  <si>
    <t>South Greene WC</t>
  </si>
  <si>
    <t>04-40-105</t>
  </si>
  <si>
    <t>02-39-107</t>
  </si>
  <si>
    <t>04-15-015</t>
  </si>
  <si>
    <t>SOUTH BLADEN WA</t>
  </si>
  <si>
    <t>03-09-045</t>
  </si>
  <si>
    <t>04-40-010</t>
  </si>
  <si>
    <t>Johnston</t>
  </si>
  <si>
    <t>Smithfield South</t>
  </si>
  <si>
    <t>40-51-007</t>
  </si>
  <si>
    <t>03-51-010</t>
  </si>
  <si>
    <t>04-98-045</t>
  </si>
  <si>
    <t>Deep River (02-2)</t>
  </si>
  <si>
    <t>Chatham</t>
  </si>
  <si>
    <t>03-19-010</t>
  </si>
  <si>
    <t>Shiloh Church Road S/D</t>
  </si>
  <si>
    <t>20-13-022</t>
  </si>
  <si>
    <t>01-23-010</t>
  </si>
  <si>
    <t>04-64-040</t>
  </si>
  <si>
    <t>Shamrock Park Subdivision - City of Claremont</t>
  </si>
  <si>
    <t>01-18-151</t>
  </si>
  <si>
    <t>04-10-025</t>
  </si>
  <si>
    <t>Seymour Johnson AFB</t>
  </si>
  <si>
    <t>04-96-055</t>
  </si>
  <si>
    <t>04-66-015</t>
  </si>
  <si>
    <t>Watauga</t>
  </si>
  <si>
    <t>01-95-118</t>
  </si>
  <si>
    <t>Selma - County Line</t>
  </si>
  <si>
    <t>40-51-009</t>
  </si>
  <si>
    <t>03-51-015</t>
  </si>
  <si>
    <t>Randolph</t>
  </si>
  <si>
    <t>Seagrove-Ulah Metro Water District</t>
  </si>
  <si>
    <t>02-76-040</t>
  </si>
  <si>
    <t>04-66-035</t>
  </si>
  <si>
    <t>04-42-015</t>
  </si>
  <si>
    <t>Scotland County Water (South)</t>
  </si>
  <si>
    <t>50-83-035</t>
  </si>
  <si>
    <t>Scotland County Water (North)</t>
  </si>
  <si>
    <t>50-83-030</t>
  </si>
  <si>
    <t>Scotland County Water (Malloy Rd)</t>
  </si>
  <si>
    <t>50-83-004</t>
  </si>
  <si>
    <t>Scotland County Water (Gillis Hill)</t>
  </si>
  <si>
    <t>50-83-005</t>
  </si>
  <si>
    <t>Scotland County Water (Barnes Bridge)</t>
  </si>
  <si>
    <t>50-83-003</t>
  </si>
  <si>
    <t>Scotland Co (South)</t>
  </si>
  <si>
    <t>03-83-035</t>
  </si>
  <si>
    <t>Scotland Co (North)</t>
  </si>
  <si>
    <t>03-83-030</t>
  </si>
  <si>
    <t>Caldwell</t>
  </si>
  <si>
    <t>01-14-040</t>
  </si>
  <si>
    <t>04-98-040</t>
  </si>
  <si>
    <t>Lee</t>
  </si>
  <si>
    <t>03-53-010</t>
  </si>
  <si>
    <t>70-24-024</t>
  </si>
  <si>
    <t>Sandy Creek</t>
  </si>
  <si>
    <t>70-10-057</t>
  </si>
  <si>
    <t>Sampson County WSD 2</t>
  </si>
  <si>
    <t>03-82-998</t>
  </si>
  <si>
    <t>Sampson County WD II - Plainview</t>
  </si>
  <si>
    <t>50-82-022</t>
  </si>
  <si>
    <t>Sampson County WD II - Dunn</t>
  </si>
  <si>
    <t>03-82-070</t>
  </si>
  <si>
    <t>Sampson County WD I - Turkey</t>
  </si>
  <si>
    <t>03-82-060</t>
  </si>
  <si>
    <t>Sampson County WD I - Roseboro</t>
  </si>
  <si>
    <t>03-82-055</t>
  </si>
  <si>
    <t>Sampson County WD I - Clinton</t>
  </si>
  <si>
    <t>03-82-050</t>
  </si>
  <si>
    <t>Sampson Co WSD 1</t>
  </si>
  <si>
    <t>03-82-999</t>
  </si>
  <si>
    <t>01-75-020</t>
  </si>
  <si>
    <t>Salisbury</t>
  </si>
  <si>
    <t>01-80-010</t>
  </si>
  <si>
    <t>03-82-025</t>
  </si>
  <si>
    <t>01-12-055</t>
  </si>
  <si>
    <t>RUNNYMEADE</t>
  </si>
  <si>
    <t>04-65-190</t>
  </si>
  <si>
    <t>Roxobel</t>
  </si>
  <si>
    <t>04-08-050</t>
  </si>
  <si>
    <t>Person</t>
  </si>
  <si>
    <t>02-73-010</t>
  </si>
  <si>
    <t>Big Shoe Heel Creek (09-2)</t>
  </si>
  <si>
    <t>03-78-040</t>
  </si>
  <si>
    <t>Rowan Co</t>
  </si>
  <si>
    <t>01-80-753</t>
  </si>
  <si>
    <t>Transylvania</t>
  </si>
  <si>
    <t>01-88-115</t>
  </si>
  <si>
    <t>03-82-015</t>
  </si>
  <si>
    <t>04-31-025</t>
  </si>
  <si>
    <t>04-94-015</t>
  </si>
  <si>
    <t>01-97-050</t>
  </si>
  <si>
    <t>ROLESVILLE</t>
  </si>
  <si>
    <t>03-92-070</t>
  </si>
  <si>
    <t>ROCKY POINT-TOPSAIL WSD</t>
  </si>
  <si>
    <t>04-71-999</t>
  </si>
  <si>
    <t>04-64-010</t>
  </si>
  <si>
    <t>Rockingham Co</t>
  </si>
  <si>
    <t>02-79-050</t>
  </si>
  <si>
    <t>Richmond</t>
  </si>
  <si>
    <t>03-77-015</t>
  </si>
  <si>
    <t>Robeson Co</t>
  </si>
  <si>
    <t>03-78-055</t>
  </si>
  <si>
    <t>Robersonville</t>
  </si>
  <si>
    <t>04-59-015</t>
  </si>
  <si>
    <t>Little Tennessee River (07-1)</t>
  </si>
  <si>
    <t>01-38-010</t>
  </si>
  <si>
    <t>Robbins Water System</t>
  </si>
  <si>
    <t>03-63-015</t>
  </si>
  <si>
    <t>Roanoke Rapids SD</t>
  </si>
  <si>
    <t>04-42-010</t>
  </si>
  <si>
    <t>Trent River (10-3)</t>
  </si>
  <si>
    <t>04-25-113</t>
  </si>
  <si>
    <t>Riegelwood SD</t>
  </si>
  <si>
    <t>04-24-035</t>
  </si>
  <si>
    <t>Richmond County</t>
  </si>
  <si>
    <t>03-77-109</t>
  </si>
  <si>
    <t>Richlands</t>
  </si>
  <si>
    <t>04-67-015</t>
  </si>
  <si>
    <t>Rich Square</t>
  </si>
  <si>
    <t>04-66-020</t>
  </si>
  <si>
    <t>01-14-035</t>
  </si>
  <si>
    <t>02-79-020</t>
  </si>
  <si>
    <t>03-78-015</t>
  </si>
  <si>
    <t>01-36-034</t>
  </si>
  <si>
    <t>02-76-020</t>
  </si>
  <si>
    <t>Raleigh</t>
  </si>
  <si>
    <t>03-92-010</t>
  </si>
  <si>
    <t>Hoke</t>
  </si>
  <si>
    <t>03-47-010</t>
  </si>
  <si>
    <t>Princeville</t>
  </si>
  <si>
    <t>04-33-045</t>
  </si>
  <si>
    <t>03-51-050</t>
  </si>
  <si>
    <t>PRINCE GEORGE</t>
  </si>
  <si>
    <t>04-65-188</t>
  </si>
  <si>
    <t>04-08-040</t>
  </si>
  <si>
    <t>Jones</t>
  </si>
  <si>
    <t>04-52-015</t>
  </si>
  <si>
    <t>03-04-030</t>
  </si>
  <si>
    <t>Polk Ford/Renee Ford</t>
  </si>
  <si>
    <t>20-84-008</t>
  </si>
  <si>
    <t>Polk County Water System</t>
  </si>
  <si>
    <t>10-75-010</t>
  </si>
  <si>
    <t>Polk County Water Department</t>
  </si>
  <si>
    <t>10-75-004</t>
  </si>
  <si>
    <t>04-94-010</t>
  </si>
  <si>
    <t>03-19-015</t>
  </si>
  <si>
    <t>04-54-020</t>
  </si>
  <si>
    <t>04-33-015</t>
  </si>
  <si>
    <t>03-63-030</t>
  </si>
  <si>
    <t>Pine Ridge MHP II</t>
  </si>
  <si>
    <t>01-13-190</t>
  </si>
  <si>
    <t>Pine Ridge MHP</t>
  </si>
  <si>
    <t>01-13-181</t>
  </si>
  <si>
    <t>03-51-040</t>
  </si>
  <si>
    <t>04-16-031</t>
  </si>
  <si>
    <t>02-86-025</t>
  </si>
  <si>
    <t>04-96-030</t>
  </si>
  <si>
    <t>Piedmont Triad Regional Water Authority</t>
  </si>
  <si>
    <t>30-76-010</t>
  </si>
  <si>
    <t>Pfeiffer-North Stanly WA</t>
  </si>
  <si>
    <t>01-84-025</t>
  </si>
  <si>
    <t>04-72-025</t>
  </si>
  <si>
    <t>Pender County Utilities</t>
  </si>
  <si>
    <t>70-71-011</t>
  </si>
  <si>
    <t>03-78-020</t>
  </si>
  <si>
    <t>03-04-034</t>
  </si>
  <si>
    <t>Pasquotank</t>
  </si>
  <si>
    <t>Pasquotank County - RO</t>
  </si>
  <si>
    <t>60-70-000</t>
  </si>
  <si>
    <t>04-70-015</t>
  </si>
  <si>
    <t>04-59-113</t>
  </si>
  <si>
    <t>03-78-045</t>
  </si>
  <si>
    <t>Pamlico</t>
  </si>
  <si>
    <t>Pamlico County Water System</t>
  </si>
  <si>
    <t>04-69-025</t>
  </si>
  <si>
    <t>02-39-010</t>
  </si>
  <si>
    <t>Ossipee SD</t>
  </si>
  <si>
    <t>02-01-123</t>
  </si>
  <si>
    <t>04-69-020</t>
  </si>
  <si>
    <t>Orange</t>
  </si>
  <si>
    <t>Orange-Alamance</t>
  </si>
  <si>
    <t>03-68-020</t>
  </si>
  <si>
    <t>Orange Water and Sewer Authority</t>
  </si>
  <si>
    <t>03-68-010</t>
  </si>
  <si>
    <t>04-67-035</t>
  </si>
  <si>
    <t>Old North Utility Services, Inc.</t>
  </si>
  <si>
    <t>50-26-019</t>
  </si>
  <si>
    <t>McDowell</t>
  </si>
  <si>
    <t>01-56-025</t>
  </si>
  <si>
    <t>Hyde</t>
  </si>
  <si>
    <t>Ocracoke Sanitary District</t>
  </si>
  <si>
    <t>04-48-020</t>
  </si>
  <si>
    <t>04-10-035</t>
  </si>
  <si>
    <t>01-84-020</t>
  </si>
  <si>
    <t>04-10-020</t>
  </si>
  <si>
    <t>OAK CITY</t>
  </si>
  <si>
    <t>04-59-020</t>
  </si>
  <si>
    <t>NW Onslow Water</t>
  </si>
  <si>
    <t>04-67-030</t>
  </si>
  <si>
    <t>01-84-015</t>
  </si>
  <si>
    <t>Northwest Water Supply Inc.</t>
  </si>
  <si>
    <t>03-47-015</t>
  </si>
  <si>
    <t>Northwest</t>
  </si>
  <si>
    <t>70-10-045</t>
  </si>
  <si>
    <t>Northern Nash County</t>
  </si>
  <si>
    <t>40-64-035</t>
  </si>
  <si>
    <t>Northampton Co - West Jackson</t>
  </si>
  <si>
    <t>40-66-002</t>
  </si>
  <si>
    <t>Northampton Co - Rich Square</t>
  </si>
  <si>
    <t>04-66-055</t>
  </si>
  <si>
    <t>Northampton Co - Progressive</t>
  </si>
  <si>
    <t>04-66-045</t>
  </si>
  <si>
    <t>Northampton Co - Pendleton</t>
  </si>
  <si>
    <t>04-66-112</t>
  </si>
  <si>
    <t>Northampton Co - North Woodland</t>
  </si>
  <si>
    <t>04-66-111</t>
  </si>
  <si>
    <t>Northampton Co - North Gaston</t>
  </si>
  <si>
    <t>40-66-001</t>
  </si>
  <si>
    <t>Northampton Co - Milwaukee</t>
  </si>
  <si>
    <t>04-66-108</t>
  </si>
  <si>
    <t>Northampton Co - Lake Gaston</t>
  </si>
  <si>
    <t>04-66-110</t>
  </si>
  <si>
    <t>Northampton Co - Jackson</t>
  </si>
  <si>
    <t>04-66-060</t>
  </si>
  <si>
    <t>Northampton Co - Gaston</t>
  </si>
  <si>
    <t>04-66-113</t>
  </si>
  <si>
    <t>01-97-010</t>
  </si>
  <si>
    <t>North River/ Mill Creek Water System</t>
  </si>
  <si>
    <t>04-16-197</t>
  </si>
  <si>
    <t>North Lenoir Water Corp.</t>
  </si>
  <si>
    <t>04-54-025</t>
  </si>
  <si>
    <t>02-93-020</t>
  </si>
  <si>
    <t>NHC Airport Water Supply</t>
  </si>
  <si>
    <t>04-65-510</t>
  </si>
  <si>
    <t>03-82-035</t>
  </si>
  <si>
    <t>01-18-015</t>
  </si>
  <si>
    <t>04-16-020</t>
  </si>
  <si>
    <t>01-06-020</t>
  </si>
  <si>
    <t>New Hanover County</t>
  </si>
  <si>
    <t>04-65-232</t>
  </si>
  <si>
    <t>New Hanover Co (421)</t>
  </si>
  <si>
    <t>04-65-191</t>
  </si>
  <si>
    <t>04-25-010</t>
  </si>
  <si>
    <t>Neuse Regional Water and Sewer Authority</t>
  </si>
  <si>
    <t>60-54-001</t>
  </si>
  <si>
    <t>Navassa</t>
  </si>
  <si>
    <t>04-10-065</t>
  </si>
  <si>
    <t>04-64-020</t>
  </si>
  <si>
    <t>Nash County Area III</t>
  </si>
  <si>
    <t>40-64-025</t>
  </si>
  <si>
    <t>Nash County Area II</t>
  </si>
  <si>
    <t>40-64-010</t>
  </si>
  <si>
    <t>NASH CO</t>
  </si>
  <si>
    <t>04-64-999</t>
  </si>
  <si>
    <t>04-28-010</t>
  </si>
  <si>
    <t>Hiwassee River (06-1)</t>
  </si>
  <si>
    <t>Cherokee</t>
  </si>
  <si>
    <t>01-20-010</t>
  </si>
  <si>
    <t>04-46-015</t>
  </si>
  <si>
    <t>Mulberry Fairplains WA</t>
  </si>
  <si>
    <t>01-97-015</t>
  </si>
  <si>
    <t>Mt. Pleasant</t>
  </si>
  <si>
    <t>01-13-020</t>
  </si>
  <si>
    <t>04-96-015</t>
  </si>
  <si>
    <t>01-36-020</t>
  </si>
  <si>
    <t>03-62-015</t>
  </si>
  <si>
    <t>02-86-010</t>
  </si>
  <si>
    <t>03-04-040</t>
  </si>
  <si>
    <t>Morrisville</t>
  </si>
  <si>
    <t>03-92-075</t>
  </si>
  <si>
    <t>01-12-015</t>
  </si>
  <si>
    <t>04-16-015</t>
  </si>
  <si>
    <t>01-97-040</t>
  </si>
  <si>
    <t>01-49-015</t>
  </si>
  <si>
    <t>Moore County Public Utilities-Vass</t>
  </si>
  <si>
    <t>03-63-045</t>
  </si>
  <si>
    <t>Moore County Public Utilities-The Carolina</t>
  </si>
  <si>
    <t>03-63-152</t>
  </si>
  <si>
    <t>Moore County Public Utilities-Seven Lakes</t>
  </si>
  <si>
    <t>03-63-117</t>
  </si>
  <si>
    <t>Moore County Public Utilities-Robbins</t>
  </si>
  <si>
    <t>03-63-155</t>
  </si>
  <si>
    <t>Moore County Public Utilities-Pinehurst</t>
  </si>
  <si>
    <t>03-63-108</t>
  </si>
  <si>
    <t>Moore County Public Utilities-Hyland Hills</t>
  </si>
  <si>
    <t>03-63-103</t>
  </si>
  <si>
    <t>Moore County Public Utilities-High Falls</t>
  </si>
  <si>
    <t>50-63-021</t>
  </si>
  <si>
    <t>Moore County Public Utilities-Addor</t>
  </si>
  <si>
    <t>03-63-153</t>
  </si>
  <si>
    <t>01-11-484</t>
  </si>
  <si>
    <t>Montgomery Co</t>
  </si>
  <si>
    <t>03-62-010</t>
  </si>
  <si>
    <t>Monterey Heights Water Supply</t>
  </si>
  <si>
    <t>04-65-137</t>
  </si>
  <si>
    <t>01-90-010</t>
  </si>
  <si>
    <t>Davie</t>
  </si>
  <si>
    <t>02-30-010</t>
  </si>
  <si>
    <t>Milton 2015</t>
  </si>
  <si>
    <t>00-00-001</t>
  </si>
  <si>
    <t>02-17-015</t>
  </si>
  <si>
    <t>Mill Ridge POA</t>
  </si>
  <si>
    <t>01-95-115</t>
  </si>
  <si>
    <t>04-64-050</t>
  </si>
  <si>
    <t>Micro (County Line)</t>
  </si>
  <si>
    <t>40-51-008</t>
  </si>
  <si>
    <t>03-51-045</t>
  </si>
  <si>
    <t>Merrimon</t>
  </si>
  <si>
    <t>04-16-198</t>
  </si>
  <si>
    <t>02-01-018</t>
  </si>
  <si>
    <t>McFarlan</t>
  </si>
  <si>
    <t>03-04-036</t>
  </si>
  <si>
    <t>10-56-032</t>
  </si>
  <si>
    <t>01-36-045</t>
  </si>
  <si>
    <t>04-52-010</t>
  </si>
  <si>
    <t>02-79-025</t>
  </si>
  <si>
    <t>Mayberry WSD2</t>
  </si>
  <si>
    <t>00-00-008</t>
  </si>
  <si>
    <t>03-78-035</t>
  </si>
  <si>
    <t>Maury Sanitary Land District</t>
  </si>
  <si>
    <t>04-40-015</t>
  </si>
  <si>
    <t>Martin County WD II</t>
  </si>
  <si>
    <t>60-59-009</t>
  </si>
  <si>
    <t>Martin County WD I</t>
  </si>
  <si>
    <t>60-59-003</t>
  </si>
  <si>
    <t>Martin County Regional WASA Well</t>
  </si>
  <si>
    <t>60-59-018</t>
  </si>
  <si>
    <t>Martin County Regional WASA</t>
  </si>
  <si>
    <t>60-59-015</t>
  </si>
  <si>
    <t>Martin Co WSD 3</t>
  </si>
  <si>
    <t>04-59-997</t>
  </si>
  <si>
    <t>Martin Co WSD 2</t>
  </si>
  <si>
    <t>04-59-998</t>
  </si>
  <si>
    <t>MARTIN CO WSD 1</t>
  </si>
  <si>
    <t>04-59-999</t>
  </si>
  <si>
    <t>01-90-015</t>
  </si>
  <si>
    <t>01-58-015</t>
  </si>
  <si>
    <t>01-58-010</t>
  </si>
  <si>
    <t>01-56-010</t>
  </si>
  <si>
    <t>Marble CWS</t>
  </si>
  <si>
    <t>01-20-025</t>
  </si>
  <si>
    <t>04-28-020</t>
  </si>
  <si>
    <t>01-18-030</t>
  </si>
  <si>
    <t>04-31-035</t>
  </si>
  <si>
    <t>Maggie Valley SD</t>
  </si>
  <si>
    <t>01-44-040</t>
  </si>
  <si>
    <t>02-79-030</t>
  </si>
  <si>
    <t>04-33-020</t>
  </si>
  <si>
    <t>Lyon Station SD</t>
  </si>
  <si>
    <t>02-39-020</t>
  </si>
  <si>
    <t>03-78-010</t>
  </si>
  <si>
    <t>04-98-030</t>
  </si>
  <si>
    <t>Lower Cape Fear WSA</t>
  </si>
  <si>
    <t>04-65-999</t>
  </si>
  <si>
    <t>01-36-060</t>
  </si>
  <si>
    <t>Love Valley</t>
  </si>
  <si>
    <t>01-49-035</t>
  </si>
  <si>
    <t>02-35-015</t>
  </si>
  <si>
    <t>Longview</t>
  </si>
  <si>
    <t>01-18-025</t>
  </si>
  <si>
    <t>LONG BEACH WATER</t>
  </si>
  <si>
    <t>04-10-015</t>
  </si>
  <si>
    <t>04-42-028</t>
  </si>
  <si>
    <t>Linville Land Harbor</t>
  </si>
  <si>
    <t>01-06-104</t>
  </si>
  <si>
    <t>03-26-045</t>
  </si>
  <si>
    <t>Lincoln</t>
  </si>
  <si>
    <t>01-55-010</t>
  </si>
  <si>
    <t>01-55-035</t>
  </si>
  <si>
    <t>Harnett</t>
  </si>
  <si>
    <t>03-43-025</t>
  </si>
  <si>
    <t>03-04-025</t>
  </si>
  <si>
    <t>02-76-025</t>
  </si>
  <si>
    <t>02-29-010</t>
  </si>
  <si>
    <t>Lewiston-Woodville</t>
  </si>
  <si>
    <t>04-08-020</t>
  </si>
  <si>
    <t>01-14-010</t>
  </si>
  <si>
    <t>Leland</t>
  </si>
  <si>
    <t>70-10-058</t>
  </si>
  <si>
    <t>Leesville Master</t>
  </si>
  <si>
    <t>03-92-291</t>
  </si>
  <si>
    <t>Lee Co WSD 1</t>
  </si>
  <si>
    <t>03-53-111</t>
  </si>
  <si>
    <t>Lee Co Cumnock Golden Poultry</t>
  </si>
  <si>
    <t>03-53-130</t>
  </si>
  <si>
    <t>LCFWSA - Kings Bluff</t>
  </si>
  <si>
    <t>50-09-013</t>
  </si>
  <si>
    <t>01-23-045</t>
  </si>
  <si>
    <t>Laurinburg-Maxton Airport</t>
  </si>
  <si>
    <t>03-83-107</t>
  </si>
  <si>
    <t>03-83-010</t>
  </si>
  <si>
    <t>Laurel Park</t>
  </si>
  <si>
    <t>01-45-030</t>
  </si>
  <si>
    <t>01-05-020</t>
  </si>
  <si>
    <t>01-80-038</t>
  </si>
  <si>
    <t>Mecklenburg</t>
  </si>
  <si>
    <t>Lamplighter South/Danby</t>
  </si>
  <si>
    <t>01-60-156</t>
  </si>
  <si>
    <t>04-24-045</t>
  </si>
  <si>
    <t>01-38-105</t>
  </si>
  <si>
    <t>Lake Royale</t>
  </si>
  <si>
    <t>02-35-108</t>
  </si>
  <si>
    <t>Rutherford</t>
  </si>
  <si>
    <t>01-81-020</t>
  </si>
  <si>
    <t>Lake Junaluska Assembly</t>
  </si>
  <si>
    <t>01-44-107</t>
  </si>
  <si>
    <t>04-54-015</t>
  </si>
  <si>
    <t>04-65-025</t>
  </si>
  <si>
    <t>Knightdale</t>
  </si>
  <si>
    <t>03-92-066</t>
  </si>
  <si>
    <t>Kittrell WA</t>
  </si>
  <si>
    <t>02-91-015</t>
  </si>
  <si>
    <t>04-54-010</t>
  </si>
  <si>
    <t>01-23-020</t>
  </si>
  <si>
    <t>Kings Grant</t>
  </si>
  <si>
    <t>04-65-129</t>
  </si>
  <si>
    <t>02-85-010</t>
  </si>
  <si>
    <t>Kill Devil Hills</t>
  </si>
  <si>
    <t>04-28-015</t>
  </si>
  <si>
    <t>Kerr Lake RWS</t>
  </si>
  <si>
    <t>02-91-999</t>
  </si>
  <si>
    <t>Kerr Lake Regional Water</t>
  </si>
  <si>
    <t>02-91-010</t>
  </si>
  <si>
    <t>03-51-030</t>
  </si>
  <si>
    <t>04-31-030</t>
  </si>
  <si>
    <t>Kelford</t>
  </si>
  <si>
    <t>04-08-025</t>
  </si>
  <si>
    <t>01-80-065</t>
  </si>
  <si>
    <t>Junaluska SD</t>
  </si>
  <si>
    <t>01-44-035</t>
  </si>
  <si>
    <t>02-99-010</t>
  </si>
  <si>
    <t>Jones County Regional Water System</t>
  </si>
  <si>
    <t>04-52-020</t>
  </si>
  <si>
    <t>03-51-070</t>
  </si>
  <si>
    <t>JOHNSTON CO</t>
  </si>
  <si>
    <t>03-51-065</t>
  </si>
  <si>
    <t>01-05-015</t>
  </si>
  <si>
    <t>Jason-Shine Water Corporation</t>
  </si>
  <si>
    <t>04-40-022</t>
  </si>
  <si>
    <t>04-59-030</t>
  </si>
  <si>
    <t>02-41-030</t>
  </si>
  <si>
    <t>04-67-010</t>
  </si>
  <si>
    <t>04-66-010</t>
  </si>
  <si>
    <t>01-49-025</t>
  </si>
  <si>
    <t>Icard Township WC</t>
  </si>
  <si>
    <t>01-12-060</t>
  </si>
  <si>
    <t>04-48-010</t>
  </si>
  <si>
    <t>HUDSON</t>
  </si>
  <si>
    <t>01-14-020</t>
  </si>
  <si>
    <t>01-58-020</t>
  </si>
  <si>
    <t>HOPE MILLS</t>
  </si>
  <si>
    <t>03-26-025</t>
  </si>
  <si>
    <t>04-40-020</t>
  </si>
  <si>
    <t>03-92-050</t>
  </si>
  <si>
    <t>04-10-060</t>
  </si>
  <si>
    <t>Hoke County Rockfish Water System</t>
  </si>
  <si>
    <t>03-47-030</t>
  </si>
  <si>
    <t>Hoke County Regional Water System</t>
  </si>
  <si>
    <t>03-47-025</t>
  </si>
  <si>
    <t>04-42-035</t>
  </si>
  <si>
    <t>03-68-015</t>
  </si>
  <si>
    <t>Macon</t>
  </si>
  <si>
    <t>01-57-015</t>
  </si>
  <si>
    <t>01-36-075</t>
  </si>
  <si>
    <t>02-41-020</t>
  </si>
  <si>
    <t>Hickory Catawba System</t>
  </si>
  <si>
    <t>01-18-040</t>
  </si>
  <si>
    <t>01-18-010</t>
  </si>
  <si>
    <t>Clay</t>
  </si>
  <si>
    <t>Hiawassee - North Carolina System</t>
  </si>
  <si>
    <t>01-22-126</t>
  </si>
  <si>
    <t>Hertford County Rural Water</t>
  </si>
  <si>
    <t>04-46-045</t>
  </si>
  <si>
    <t>04-72-010</t>
  </si>
  <si>
    <t>01-45-010</t>
  </si>
  <si>
    <t>Haywood Co</t>
  </si>
  <si>
    <t>01-44-999</t>
  </si>
  <si>
    <t>02-01-020</t>
  </si>
  <si>
    <t>04-25-015</t>
  </si>
  <si>
    <t>04-46-040</t>
  </si>
  <si>
    <t>Harrells WC</t>
  </si>
  <si>
    <t>03-82-030</t>
  </si>
  <si>
    <t>Harnett  Regional Water System</t>
  </si>
  <si>
    <t>03-43-045</t>
  </si>
  <si>
    <t>Harkers Island WSD</t>
  </si>
  <si>
    <t>04-16-025</t>
  </si>
  <si>
    <t>02-29-035</t>
  </si>
  <si>
    <t>Hamlet Water System</t>
  </si>
  <si>
    <t>03-77-010</t>
  </si>
  <si>
    <t>04-59-025</t>
  </si>
  <si>
    <t>0.100 - 1.0 MGD</t>
  </si>
  <si>
    <t>04-42-040</t>
  </si>
  <si>
    <t>04-42-030</t>
  </si>
  <si>
    <t>Guilford County Prison Farm</t>
  </si>
  <si>
    <t>02-41-583</t>
  </si>
  <si>
    <t>01-23-030</t>
  </si>
  <si>
    <t>04-74-055</t>
  </si>
  <si>
    <t>04-74-035</t>
  </si>
  <si>
    <t>04-74-010</t>
  </si>
  <si>
    <t>02-41-010</t>
  </si>
  <si>
    <t>04-31-060</t>
  </si>
  <si>
    <t>Greene County RWS</t>
  </si>
  <si>
    <t>04-40-106</t>
  </si>
  <si>
    <t>Green Level</t>
  </si>
  <si>
    <t>02-01-030</t>
  </si>
  <si>
    <t>01-14-030</t>
  </si>
  <si>
    <t>02-01-015</t>
  </si>
  <si>
    <t>Goldston Gulf SD</t>
  </si>
  <si>
    <t>03-19-025</t>
  </si>
  <si>
    <t>04-96-010</t>
  </si>
  <si>
    <t>03-26-050</t>
  </si>
  <si>
    <t>02-41-025</t>
  </si>
  <si>
    <t>Gibson (Scotland Co - South WSD)</t>
  </si>
  <si>
    <t>03-83-015</t>
  </si>
  <si>
    <t>Gentry Road</t>
  </si>
  <si>
    <t>30-86-058</t>
  </si>
  <si>
    <t>Gates</t>
  </si>
  <si>
    <t>Gatesville</t>
  </si>
  <si>
    <t>04-37-010</t>
  </si>
  <si>
    <t>Gates Co</t>
  </si>
  <si>
    <t>04-37-020</t>
  </si>
  <si>
    <t>GASTON COUNTY WATER and SD</t>
  </si>
  <si>
    <t>01-36-999</t>
  </si>
  <si>
    <t>GARNER</t>
  </si>
  <si>
    <t>03-92-025</t>
  </si>
  <si>
    <t>03-82-020</t>
  </si>
  <si>
    <t>03-92-055</t>
  </si>
  <si>
    <t>04-96-025</t>
  </si>
  <si>
    <t>02-76-035</t>
  </si>
  <si>
    <t>Franklinton</t>
  </si>
  <si>
    <t>02-35-010</t>
  </si>
  <si>
    <t>Franklin County Public Utilities</t>
  </si>
  <si>
    <t>02-35-030</t>
  </si>
  <si>
    <t>01-57-010</t>
  </si>
  <si>
    <t>03-63-479</t>
  </si>
  <si>
    <t>03-51-035</t>
  </si>
  <si>
    <t>04-74-050</t>
  </si>
  <si>
    <t>Fort Bragg</t>
  </si>
  <si>
    <t>03-26-344</t>
  </si>
  <si>
    <t>Fork Township SD Purchase System</t>
  </si>
  <si>
    <t>60-96-002</t>
  </si>
  <si>
    <t>Fork Township SD</t>
  </si>
  <si>
    <t>04-96-060</t>
  </si>
  <si>
    <t>01-81-010</t>
  </si>
  <si>
    <t>Fontana Dam</t>
  </si>
  <si>
    <t>01-38-101</t>
  </si>
  <si>
    <t>Flowers Plantation</t>
  </si>
  <si>
    <t>03-51-195</t>
  </si>
  <si>
    <t>04-25-040</t>
  </si>
  <si>
    <t>FIGURE EIGHT ISLAND</t>
  </si>
  <si>
    <t>04-65-119</t>
  </si>
  <si>
    <t>Fayetteville</t>
  </si>
  <si>
    <t>03-26-010</t>
  </si>
  <si>
    <t>04-74-020</t>
  </si>
  <si>
    <t>Fallston Water System</t>
  </si>
  <si>
    <t>01-23-035</t>
  </si>
  <si>
    <t>Falcon</t>
  </si>
  <si>
    <t>03-26-035</t>
  </si>
  <si>
    <t>01-80-055</t>
  </si>
  <si>
    <t>04-31-040</t>
  </si>
  <si>
    <t>03-78-025</t>
  </si>
  <si>
    <t>Savannah River (08-1)</t>
  </si>
  <si>
    <t>Fairfield Sapphire</t>
  </si>
  <si>
    <t>01-50-113</t>
  </si>
  <si>
    <t>Fairfield Harbour</t>
  </si>
  <si>
    <t>04-25-132</t>
  </si>
  <si>
    <t>04-24-030</t>
  </si>
  <si>
    <t>04-59-114</t>
  </si>
  <si>
    <t>Erwin</t>
  </si>
  <si>
    <t>03-43-035</t>
  </si>
  <si>
    <t>Enfield Water System</t>
  </si>
  <si>
    <t>04-42-025</t>
  </si>
  <si>
    <t>Energy United Water</t>
  </si>
  <si>
    <t>01-02-015</t>
  </si>
  <si>
    <t>02-01-025</t>
  </si>
  <si>
    <t>04-98-020</t>
  </si>
  <si>
    <t>03-77-020</t>
  </si>
  <si>
    <t>01-81-038</t>
  </si>
  <si>
    <t>02-86-020</t>
  </si>
  <si>
    <t>01-06-025</t>
  </si>
  <si>
    <t>03-09-010</t>
  </si>
  <si>
    <t>04-70-010</t>
  </si>
  <si>
    <t>Edgecombe Co WSD 5</t>
  </si>
  <si>
    <t>04-33-035</t>
  </si>
  <si>
    <t>Edgecombe Co WSD 3</t>
  </si>
  <si>
    <t>04-33-997</t>
  </si>
  <si>
    <t>Edgecombe Co WSD 2</t>
  </si>
  <si>
    <t>40-33-002</t>
  </si>
  <si>
    <t>EDGECOMBE CO WSD 2</t>
  </si>
  <si>
    <t>04-33-998</t>
  </si>
  <si>
    <t>EDGECOMBE CO WSD 1</t>
  </si>
  <si>
    <t>04-33-999</t>
  </si>
  <si>
    <t>Edgecombe Co WSD</t>
  </si>
  <si>
    <t>04-33-050</t>
  </si>
  <si>
    <t>Chowan</t>
  </si>
  <si>
    <t>04-21-010</t>
  </si>
  <si>
    <t>02-79-010</t>
  </si>
  <si>
    <t>Eastover SD</t>
  </si>
  <si>
    <t>03-26-999</t>
  </si>
  <si>
    <t>50-26-027</t>
  </si>
  <si>
    <t>04-74-015</t>
  </si>
  <si>
    <t>01-80-060</t>
  </si>
  <si>
    <t>East Moore Water District</t>
  </si>
  <si>
    <t>50-63-011</t>
  </si>
  <si>
    <t>02-99-025</t>
  </si>
  <si>
    <t>03-09-050</t>
  </si>
  <si>
    <t>Durham County (Rougemont)</t>
  </si>
  <si>
    <t>40-32-018</t>
  </si>
  <si>
    <t>03-32-010</t>
  </si>
  <si>
    <t>DUPLIN CO WD G</t>
  </si>
  <si>
    <t>04-31-065</t>
  </si>
  <si>
    <t>DUPLIN CO WD F</t>
  </si>
  <si>
    <t>04-31-998</t>
  </si>
  <si>
    <t>DUPLIN CO WD E</t>
  </si>
  <si>
    <t>04-31-075</t>
  </si>
  <si>
    <t>DUPLIN CO WD D</t>
  </si>
  <si>
    <t>04-31-090</t>
  </si>
  <si>
    <t>DUPLIN CO</t>
  </si>
  <si>
    <t>04-31-994</t>
  </si>
  <si>
    <t>Duplin Co</t>
  </si>
  <si>
    <t>04-31-085</t>
  </si>
  <si>
    <t>03-43-010</t>
  </si>
  <si>
    <t>03-09-025</t>
  </si>
  <si>
    <t>01-12-045</t>
  </si>
  <si>
    <t>Dover</t>
  </si>
  <si>
    <t>04-25-025</t>
  </si>
  <si>
    <t>Dortches</t>
  </si>
  <si>
    <t>04-64-060</t>
  </si>
  <si>
    <t>02-86-030</t>
  </si>
  <si>
    <t>02-29-030</t>
  </si>
  <si>
    <t>Deep Run Water Corp</t>
  </si>
  <si>
    <t>04-54-030</t>
  </si>
  <si>
    <t>Davie Co</t>
  </si>
  <si>
    <t>02-30-015</t>
  </si>
  <si>
    <t>02-29-025</t>
  </si>
  <si>
    <t>DARE CO. Stumpy Point WSD</t>
  </si>
  <si>
    <t>04-28-999</t>
  </si>
  <si>
    <t>Dare Co. Cape Hatteras</t>
  </si>
  <si>
    <t>04-28-025</t>
  </si>
  <si>
    <t>Dare Co Rodanthe-Waves-Salvo</t>
  </si>
  <si>
    <t>04-28-035</t>
  </si>
  <si>
    <t>Dare Co Regional</t>
  </si>
  <si>
    <t>04-28-030</t>
  </si>
  <si>
    <t>Danbury</t>
  </si>
  <si>
    <t>02-85-020</t>
  </si>
  <si>
    <t>Dan River Water Inc.</t>
  </si>
  <si>
    <t>02-79-040</t>
  </si>
  <si>
    <t>01-36-065</t>
  </si>
  <si>
    <t>Currituck Co - Mainland</t>
  </si>
  <si>
    <t>04-27-010</t>
  </si>
  <si>
    <t>01-06-010</t>
  </si>
  <si>
    <t>04-94-020</t>
  </si>
  <si>
    <t>Creedmoor</t>
  </si>
  <si>
    <t>02-39-015</t>
  </si>
  <si>
    <t>04-25-055</t>
  </si>
  <si>
    <t>Cramerton</t>
  </si>
  <si>
    <t>01-36-040</t>
  </si>
  <si>
    <t>Cozart Water SD</t>
  </si>
  <si>
    <t>02-39-030</t>
  </si>
  <si>
    <t>Cove City</t>
  </si>
  <si>
    <t>04-25-045</t>
  </si>
  <si>
    <t>04-66-025</t>
  </si>
  <si>
    <t>01-18-020</t>
  </si>
  <si>
    <t>Connestee Falls</t>
  </si>
  <si>
    <t>01-88-104</t>
  </si>
  <si>
    <t>Concord Community WS</t>
  </si>
  <si>
    <t>01-81-050</t>
  </si>
  <si>
    <t>01-13-010</t>
  </si>
  <si>
    <t>Columbus Co WSD IV</t>
  </si>
  <si>
    <t>70-24-013</t>
  </si>
  <si>
    <t>Columbus Co WSD III</t>
  </si>
  <si>
    <t>70-24-012</t>
  </si>
  <si>
    <t>Columbus Co WSD II</t>
  </si>
  <si>
    <t>70-24-007</t>
  </si>
  <si>
    <t>Columbus Co WSD I</t>
  </si>
  <si>
    <t>04-24-060</t>
  </si>
  <si>
    <t>01-75-015</t>
  </si>
  <si>
    <t>04-89-010</t>
  </si>
  <si>
    <t>04-46-030</t>
  </si>
  <si>
    <t>03-43-020</t>
  </si>
  <si>
    <t>01-44-025</t>
  </si>
  <si>
    <t>03-82-010</t>
  </si>
  <si>
    <t>Cliffdale West</t>
  </si>
  <si>
    <t>03-26-332</t>
  </si>
  <si>
    <t>01-23-055</t>
  </si>
  <si>
    <t>01-80-050</t>
  </si>
  <si>
    <t>Clayton North</t>
  </si>
  <si>
    <t>40-51-019</t>
  </si>
  <si>
    <t>03-51-020</t>
  </si>
  <si>
    <t>Clay Co WSD</t>
  </si>
  <si>
    <t>01-22-010</t>
  </si>
  <si>
    <t>03-09-020</t>
  </si>
  <si>
    <t>01-18-035</t>
  </si>
  <si>
    <t>City of Winston-Salem</t>
  </si>
  <si>
    <t>02-34-010</t>
  </si>
  <si>
    <t>City of Randleman</t>
  </si>
  <si>
    <t>02-76-015</t>
  </si>
  <si>
    <t>04-21-015</t>
  </si>
  <si>
    <t>04-07-025</t>
  </si>
  <si>
    <t>04-31-050</t>
  </si>
  <si>
    <t>China Grove</t>
  </si>
  <si>
    <t>01-80-040</t>
  </si>
  <si>
    <t>Chimney Rock Water Works</t>
  </si>
  <si>
    <t>01-81-107</t>
  </si>
  <si>
    <t>01-36-030</t>
  </si>
  <si>
    <t>Cherry Point MCAS</t>
  </si>
  <si>
    <t>04-25-035</t>
  </si>
  <si>
    <t>Chatham County Southwest Water System</t>
  </si>
  <si>
    <t>03-19-050</t>
  </si>
  <si>
    <t>Chatham County North Water System</t>
  </si>
  <si>
    <t>03-19-126</t>
  </si>
  <si>
    <t>Chatham County Asbury Water System</t>
  </si>
  <si>
    <t>40-19-010</t>
  </si>
  <si>
    <t>Chatham Co (East)</t>
  </si>
  <si>
    <t>03-19-045</t>
  </si>
  <si>
    <t>01-60-010</t>
  </si>
  <si>
    <t>04-24-020</t>
  </si>
  <si>
    <t>04-24-055</t>
  </si>
  <si>
    <t>Central Nash WSD</t>
  </si>
  <si>
    <t>40-64-005</t>
  </si>
  <si>
    <t>Caswell Beach</t>
  </si>
  <si>
    <t>04-10-055</t>
  </si>
  <si>
    <t>Castalia</t>
  </si>
  <si>
    <t>04-64-055</t>
  </si>
  <si>
    <t>03-92-020</t>
  </si>
  <si>
    <t>03-63-025</t>
  </si>
  <si>
    <t>Carolina Trace WS</t>
  </si>
  <si>
    <t>03-53-101</t>
  </si>
  <si>
    <t>Carolina Shores SD</t>
  </si>
  <si>
    <t>04-10-121</t>
  </si>
  <si>
    <t>04-65-015</t>
  </si>
  <si>
    <t>Cape Fear Public Utility Authority - Wilmington</t>
  </si>
  <si>
    <t>04-65-010</t>
  </si>
  <si>
    <t>01-44-015</t>
  </si>
  <si>
    <t>Cane Creek Water - Sewer District</t>
  </si>
  <si>
    <t>04-45-999</t>
  </si>
  <si>
    <t>03-62-030</t>
  </si>
  <si>
    <t>Campbell University</t>
  </si>
  <si>
    <t>03-43-030</t>
  </si>
  <si>
    <t>Camp Lejeune (Rifle Range)</t>
  </si>
  <si>
    <t>04-67-046</t>
  </si>
  <si>
    <t>Camp Lejeune (Onslow Beach)</t>
  </si>
  <si>
    <t>04-67-048</t>
  </si>
  <si>
    <t>Camp Lejeune (New River Air Station)</t>
  </si>
  <si>
    <t>04-67-042</t>
  </si>
  <si>
    <t>Camp Lejeune (Holcomb Blvd)</t>
  </si>
  <si>
    <t>04-67-043</t>
  </si>
  <si>
    <t>Camp Lejeune (Hadnot Point)</t>
  </si>
  <si>
    <t>04-67-041</t>
  </si>
  <si>
    <t>Camp Lejeune (Courthouse Bay)</t>
  </si>
  <si>
    <t>04-67-047</t>
  </si>
  <si>
    <t>03-63-040</t>
  </si>
  <si>
    <t>04-31-045</t>
  </si>
  <si>
    <t>Caldwell County (South)</t>
  </si>
  <si>
    <t>01-14-046</t>
  </si>
  <si>
    <t>Caldwell Co (West)</t>
  </si>
  <si>
    <t>01-14-045</t>
  </si>
  <si>
    <t>Caldwell Co (Southeast)</t>
  </si>
  <si>
    <t>01-14-047</t>
  </si>
  <si>
    <t>Caldwell Co (North)</t>
  </si>
  <si>
    <t>01-14-048</t>
  </si>
  <si>
    <t>Caldwell Co (Addison Lane)</t>
  </si>
  <si>
    <t>10-14-001</t>
  </si>
  <si>
    <t>Cabarrus Woods</t>
  </si>
  <si>
    <t>01-13-106</t>
  </si>
  <si>
    <t>Yancey</t>
  </si>
  <si>
    <t>01-00-010</t>
  </si>
  <si>
    <t>02-01-010</t>
  </si>
  <si>
    <t>01-12-065</t>
  </si>
  <si>
    <t>04-71-010</t>
  </si>
  <si>
    <t>02-35-025</t>
  </si>
  <si>
    <t>01-87-010</t>
  </si>
  <si>
    <t>Brunswick Regional WSD</t>
  </si>
  <si>
    <t>04-10-070</t>
  </si>
  <si>
    <t>04-10-045</t>
  </si>
  <si>
    <t>04-24-040</t>
  </si>
  <si>
    <t>Brookwood Community</t>
  </si>
  <si>
    <t>03-26-127</t>
  </si>
  <si>
    <t>BROOKFORD</t>
  </si>
  <si>
    <t>01-18-050</t>
  </si>
  <si>
    <t>Broadway Water Association. Inc.</t>
  </si>
  <si>
    <t>01-97-035</t>
  </si>
  <si>
    <t>03-53-015</t>
  </si>
  <si>
    <t>Broad River Water Authority</t>
  </si>
  <si>
    <t>01-81-035</t>
  </si>
  <si>
    <t>BRICKSTONE - MARSH OAKS</t>
  </si>
  <si>
    <t>04-65-192</t>
  </si>
  <si>
    <t>01-88-010</t>
  </si>
  <si>
    <t>Brentwood-Jamestown Road</t>
  </si>
  <si>
    <t>01-12-104</t>
  </si>
  <si>
    <t>Brentwood-Highway 64</t>
  </si>
  <si>
    <t>01-12-103</t>
  </si>
  <si>
    <t>Brandywine Bay</t>
  </si>
  <si>
    <t>04-16-163</t>
  </si>
  <si>
    <t>Bragg Communities</t>
  </si>
  <si>
    <t>50-43-001</t>
  </si>
  <si>
    <t>Bradfield Farms S/D</t>
  </si>
  <si>
    <t>01-60-264</t>
  </si>
  <si>
    <t>01-81-040</t>
  </si>
  <si>
    <t>02-99-020</t>
  </si>
  <si>
    <t>01-95-010</t>
  </si>
  <si>
    <t>04-24-050</t>
  </si>
  <si>
    <t>01-23-025</t>
  </si>
  <si>
    <t>Boiling Spring Lakes</t>
  </si>
  <si>
    <t>70-10-048</t>
  </si>
  <si>
    <t>04-10-998</t>
  </si>
  <si>
    <t>Bogue Banks Water Corp</t>
  </si>
  <si>
    <t>04-16-028</t>
  </si>
  <si>
    <t>Boardman</t>
  </si>
  <si>
    <t>04-24-075</t>
  </si>
  <si>
    <t>Blue Ridge WA</t>
  </si>
  <si>
    <t>01-97-030</t>
  </si>
  <si>
    <t>01-95-020</t>
  </si>
  <si>
    <t>03-09-015</t>
  </si>
  <si>
    <t>Bladen County Water District (Tar Heel)</t>
  </si>
  <si>
    <t>03-09-040</t>
  </si>
  <si>
    <t>BLADEN CO WD - WHITE OAK</t>
  </si>
  <si>
    <t>03-09-035</t>
  </si>
  <si>
    <t>BLADEN CO WD - EAST ARCADIA</t>
  </si>
  <si>
    <t>03-09-065</t>
  </si>
  <si>
    <t>Bladen Co WD (West Bladen)</t>
  </si>
  <si>
    <t>03-09-055</t>
  </si>
  <si>
    <t>Bladen Co WD (East Bladen)</t>
  </si>
  <si>
    <t>03-09-060</t>
  </si>
  <si>
    <t>Bladen Bluffs - LCFWSA</t>
  </si>
  <si>
    <t>50-09-012</t>
  </si>
  <si>
    <t>01-11-020</t>
  </si>
  <si>
    <t>04-98-035</t>
  </si>
  <si>
    <t>03-62-035</t>
  </si>
  <si>
    <t>01-11-030</t>
  </si>
  <si>
    <t>Big Lick Road</t>
  </si>
  <si>
    <t>20-84-006</t>
  </si>
  <si>
    <t>04-31-020</t>
  </si>
  <si>
    <t>Bethlehem WD</t>
  </si>
  <si>
    <t>01-02-035</t>
  </si>
  <si>
    <t>Bethel</t>
  </si>
  <si>
    <t>04-74-030</t>
  </si>
  <si>
    <t>01-36-025</t>
  </si>
  <si>
    <t>Bertie County RWS</t>
  </si>
  <si>
    <t>04-08-085</t>
  </si>
  <si>
    <t>03-51-025</t>
  </si>
  <si>
    <t>Belvedere</t>
  </si>
  <si>
    <t>04-71-111</t>
  </si>
  <si>
    <t>01-36-015</t>
  </si>
  <si>
    <t>Bell Arthur WC</t>
  </si>
  <si>
    <t>04-74-045</t>
  </si>
  <si>
    <t>04-07-015</t>
  </si>
  <si>
    <t>01-95-104</t>
  </si>
  <si>
    <t>BEAUFORT CO WD VI</t>
  </si>
  <si>
    <t>04-07-999</t>
  </si>
  <si>
    <t>Beaufort Co WD VI</t>
  </si>
  <si>
    <t>04-07-612</t>
  </si>
  <si>
    <t>Beaufort Co (Southside)</t>
  </si>
  <si>
    <t>04-07-040</t>
  </si>
  <si>
    <t>Beaufort Co (Northside)</t>
  </si>
  <si>
    <t>04-07-035</t>
  </si>
  <si>
    <t>04-16-010</t>
  </si>
  <si>
    <t>Bear Grass</t>
  </si>
  <si>
    <t>04-59-035</t>
  </si>
  <si>
    <t>Bayleaf Master</t>
  </si>
  <si>
    <t>03-92-373</t>
  </si>
  <si>
    <t>01-14-025</t>
  </si>
  <si>
    <t>04-07-030</t>
  </si>
  <si>
    <t>01-06-015</t>
  </si>
  <si>
    <t>Bald Head Island Utilities</t>
  </si>
  <si>
    <t>04-10-130</t>
  </si>
  <si>
    <t>01-61-015</t>
  </si>
  <si>
    <t>04-64-035</t>
  </si>
  <si>
    <t>Badin Shores Resort</t>
  </si>
  <si>
    <t>03-62-120</t>
  </si>
  <si>
    <t>04-74-025</t>
  </si>
  <si>
    <t>03-82-045</t>
  </si>
  <si>
    <t>04-07-020</t>
  </si>
  <si>
    <t>04-08-015</t>
  </si>
  <si>
    <t>04-16-035</t>
  </si>
  <si>
    <t>01-11-010</t>
  </si>
  <si>
    <t>02-76-010</t>
  </si>
  <si>
    <t>ARLINGTON</t>
  </si>
  <si>
    <t>02-99-030</t>
  </si>
  <si>
    <t>02-76-030</t>
  </si>
  <si>
    <t>APPLE VALLEY</t>
  </si>
  <si>
    <t>04-65-226</t>
  </si>
  <si>
    <t>Appalachian State University</t>
  </si>
  <si>
    <t>01-95-101</t>
  </si>
  <si>
    <t>03-92-045</t>
  </si>
  <si>
    <t>03-04-012</t>
  </si>
  <si>
    <t>Anson Co</t>
  </si>
  <si>
    <t>03-04-010</t>
  </si>
  <si>
    <t>03-43-015</t>
  </si>
  <si>
    <t>01-20-020</t>
  </si>
  <si>
    <t>Alexander County WD</t>
  </si>
  <si>
    <t>01-02-020</t>
  </si>
  <si>
    <t>ALBERTSON WSD</t>
  </si>
  <si>
    <t>04-31-080</t>
  </si>
  <si>
    <t>01-84-010</t>
  </si>
  <si>
    <t>02-01-035</t>
  </si>
  <si>
    <t>04-46-010</t>
  </si>
  <si>
    <t>03-63-020</t>
  </si>
  <si>
    <t>AAA-1 Water Authority (test)</t>
  </si>
  <si>
    <t>98-76-543</t>
  </si>
  <si>
    <t>ibt</t>
  </si>
  <si>
    <t>active</t>
  </si>
  <si>
    <t>basin</t>
  </si>
  <si>
    <t>county</t>
  </si>
  <si>
    <t>name</t>
  </si>
  <si>
    <t>Helper Column (system+water+inside)</t>
  </si>
  <si>
    <t>Inside Water Rate first 5k Gal.</t>
  </si>
  <si>
    <t>Full instructions for the LWSP can be found here:</t>
  </si>
  <si>
    <t>LWSP Instructions</t>
  </si>
  <si>
    <r>
      <t>Inside Residential Water Rate (for first 5,000 gallons used)</t>
    </r>
    <r>
      <rPr>
        <b/>
        <vertAlign val="superscript"/>
        <sz val="9"/>
        <rFont val="Arial"/>
        <family val="2"/>
      </rPr>
      <t>1</t>
    </r>
    <r>
      <rPr>
        <b/>
        <sz val="9"/>
        <rFont val="Arial"/>
        <family val="2"/>
      </rPr>
      <t>:</t>
    </r>
  </si>
  <si>
    <t>Service Type </t>
  </si>
  <si>
    <t>Price (V Monthly Bill)</t>
  </si>
  <si>
    <t>Jason Water Corporation</t>
  </si>
  <si>
    <t>Lea Acres Water Company</t>
  </si>
  <si>
    <t>Northwest Water Supply</t>
  </si>
  <si>
    <t>Old North State Water Company - Asheboro Country Club Estates</t>
  </si>
  <si>
    <t>Old North State Water Company - Bingham Woods Mobile Home Park</t>
  </si>
  <si>
    <t>Old North State Water Company - Blawell Subdivision</t>
  </si>
  <si>
    <t>Old North State Water Company - Dogwood Acres Subdivision</t>
  </si>
  <si>
    <t>Old North State Water Company - Stateside Subdivision</t>
  </si>
  <si>
    <t>Old North State Water Company - Twin Lake Farm</t>
  </si>
  <si>
    <t>Stanly County - Stanfield</t>
  </si>
  <si>
    <t>Surry County - Gentry Road District</t>
  </si>
  <si>
    <t>Whittier Sanitary District</t>
  </si>
  <si>
    <t>Winston-Salem - Rural Hall</t>
  </si>
  <si>
    <t>System Name</t>
  </si>
  <si>
    <t>Sanchez, Melanie Nicole &lt;msanchez@sog.unc.edu&gt;</t>
  </si>
  <si>
    <t>Beaufort Co (NorthSide)</t>
  </si>
  <si>
    <t>Beaufort Co (SouthSide)</t>
  </si>
  <si>
    <t>Manual Entry</t>
  </si>
  <si>
    <t>Does your system discharge wastewater via an interconnection ONLY?</t>
  </si>
  <si>
    <t>Manual Change based on name in LWSP</t>
  </si>
  <si>
    <t>1: Data taken from the Tables of Rate Structures and Computed Bills published by the UNC Environmental Finance Center and NC League of Municipalities as of January 2023. All water systems may not be represented and rates may vary. Assumptions made where needed.</t>
  </si>
  <si>
    <t>3: Based on residential rates and unaccounted-for water which includes water that was delivered but not sold, and water lost in the distribution system. All water systems may not be represented. A water audit is recommended for a more detailed revenue loss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</si>
</sst>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
    <numFmt numFmtId="165" formatCode="0.000_);\(0.000\)"/>
    <numFmt numFmtId="166" formatCode="0_);\(0\)"/>
    <numFmt numFmtId="167" formatCode="&quot;$&quot;#,##0.00"/>
    <numFmt numFmtId="168" formatCode="0.0000_);\(0.0000\)"/>
    <numFmt numFmtId="169" formatCode="0.0000"/>
    <numFmt numFmtId="170" formatCode="0.E+00"/>
  </numFmts>
  <fonts count="4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10"/>
      <name val="Arial"/>
      <family val="2"/>
    </font>
    <font>
      <b/>
      <sz val="11"/>
      <color rgb="FF3F3F3F"/>
      <name val="Calibri"/>
      <family val="2"/>
      <scheme val="minor"/>
    </font>
    <font>
      <sz val="11"/>
      <color theme="0"/>
      <name val="Calibri"/>
      <family val="2"/>
      <scheme val="minor"/>
    </font>
    <font>
      <b/>
      <sz val="15"/>
      <color theme="3"/>
      <name val="Calibri"/>
      <family val="2"/>
      <scheme val="minor"/>
    </font>
    <font>
      <sz val="14"/>
      <color rgb="FF222222"/>
      <name val="Arial"/>
      <family val="2"/>
    </font>
    <font>
      <sz val="8.5"/>
      <name val="Arial"/>
      <family val="2"/>
    </font>
    <font>
      <sz val="8.25"/>
      <name val="Arial"/>
      <family val="2"/>
    </font>
    <font>
      <sz val="10"/>
      <color theme="0"/>
      <name val="Arial"/>
      <family val="2"/>
    </font>
    <font>
      <sz val="10"/>
      <color rgb="FF000000"/>
      <name val="Times New Roman"/>
      <family val="1"/>
    </font>
    <font>
      <b/>
      <sz val="9"/>
      <name val="Arial"/>
      <family val="2"/>
    </font>
    <font>
      <b/>
      <vertAlign val="superscript"/>
      <sz val="9"/>
      <name val="Arial"/>
      <family val="2"/>
    </font>
    <font>
      <u/>
      <sz val="10"/>
      <color theme="10"/>
      <name val="Arial"/>
      <family val="2"/>
    </font>
    <font>
      <sz val="10"/>
      <color theme="1"/>
      <name val="Arial"/>
      <family val="2"/>
    </font>
    <font>
      <b/>
      <sz val="12"/>
      <name val="Arial"/>
      <family val="2"/>
    </font>
    <font>
      <sz val="9"/>
      <name val="Arial"/>
      <family val="2"/>
    </font>
    <font>
      <sz val="9"/>
      <color rgb="FFFF0000"/>
      <name val="Arial"/>
      <family val="2"/>
    </font>
    <font>
      <b/>
      <sz val="12"/>
      <color theme="1"/>
      <name val="Arial Black"/>
      <family val="2"/>
    </font>
    <font>
      <sz val="12"/>
      <color theme="1"/>
      <name val="Arial Black"/>
      <family val="2"/>
    </font>
    <font>
      <sz val="10"/>
      <color rgb="FFFF0000"/>
      <name val="Arial"/>
      <family val="2"/>
    </font>
    <font>
      <sz val="8"/>
      <color rgb="FF111111"/>
      <name val="Segoe UI"/>
      <family val="2"/>
    </font>
    <font>
      <sz val="10"/>
      <color theme="10"/>
      <name val="Arial"/>
      <family val="2"/>
    </font>
    <font>
      <sz val="11"/>
      <color rgb="FFFF0000"/>
      <name val="Calibri"/>
      <family val="2"/>
      <scheme val="minor"/>
    </font>
    <font>
      <b/>
      <sz val="11"/>
      <color theme="1"/>
      <name val="Calibri"/>
      <family val="2"/>
      <scheme val="minor"/>
    </font>
    <font>
      <b/>
      <sz val="10"/>
      <color rgb="FF000000"/>
      <name val="Helvetica Neue"/>
      <family val="2"/>
    </font>
    <font>
      <sz val="10"/>
      <color rgb="FF000000"/>
      <name val="Helvetica Neue"/>
      <family val="2"/>
    </font>
    <font>
      <sz val="12"/>
      <color theme="1"/>
      <name val="Helvetica"/>
      <family val="2"/>
    </font>
    <font>
      <sz val="11"/>
      <color theme="4"/>
      <name val="Calibri"/>
      <family val="2"/>
      <scheme val="minor"/>
    </font>
    <font>
      <sz val="11"/>
      <name val="Arial"/>
      <family val="2"/>
    </font>
  </fonts>
  <fills count="17">
    <fill>
      <patternFill patternType="none"/>
    </fill>
    <fill>
      <patternFill patternType="gray125"/>
    </fill>
    <fill>
      <patternFill patternType="solid">
        <fgColor rgb="FFF2F2F2"/>
      </patternFill>
    </fill>
    <fill>
      <patternFill patternType="solid">
        <fgColor theme="4" tint="0.39997558519241921"/>
        <bgColor indexed="65"/>
      </patternFill>
    </fill>
    <fill>
      <patternFill patternType="solid">
        <fgColor theme="5"/>
      </patternFill>
    </fill>
    <fill>
      <patternFill patternType="darkGray"/>
    </fill>
    <fill>
      <patternFill patternType="solid">
        <fgColor theme="4" tint="0.59999389629810485"/>
        <bgColor indexed="65"/>
      </patternFill>
    </fill>
    <fill>
      <patternFill patternType="solid">
        <fgColor theme="5" tint="0.59999389629810485"/>
        <bgColor indexed="65"/>
      </patternFill>
    </fill>
    <fill>
      <patternFill patternType="solid">
        <fgColor rgb="FFFFFF00"/>
        <bgColor indexed="64"/>
      </patternFill>
    </fill>
    <fill>
      <patternFill patternType="solid">
        <fgColor theme="0"/>
        <bgColor indexed="64"/>
      </patternFill>
    </fill>
    <fill>
      <patternFill patternType="darkGray">
        <bgColor theme="0"/>
      </patternFill>
    </fill>
    <fill>
      <patternFill patternType="solid">
        <fgColor theme="5" tint="0.59999389629810485"/>
        <bgColor indexed="64"/>
      </patternFill>
    </fill>
    <fill>
      <patternFill patternType="solid">
        <fgColor rgb="FF5691B6"/>
        <bgColor indexed="64"/>
      </patternFill>
    </fill>
    <fill>
      <patternFill patternType="solid">
        <fgColor rgb="FFDDA09F"/>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BCBCB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3F3F3F"/>
      </left>
      <right style="thin">
        <color rgb="FF3F3F3F"/>
      </right>
      <top/>
      <bottom style="thin">
        <color rgb="FF3F3F3F"/>
      </bottom>
      <diagonal/>
    </border>
    <border>
      <left/>
      <right/>
      <top/>
      <bottom style="thick">
        <color theme="4"/>
      </bottom>
      <diagonal/>
    </border>
    <border>
      <left/>
      <right style="thick">
        <color theme="3"/>
      </right>
      <top/>
      <bottom/>
      <diagonal/>
    </border>
    <border>
      <left style="thick">
        <color theme="1" tint="0.29999694814905242"/>
      </left>
      <right/>
      <top style="thick">
        <color theme="1" tint="0.29999694814905242"/>
      </top>
      <bottom style="thick">
        <color theme="1" tint="0.29999694814905242"/>
      </bottom>
      <diagonal/>
    </border>
    <border>
      <left/>
      <right/>
      <top style="thick">
        <color theme="1" tint="0.29999694814905242"/>
      </top>
      <bottom style="thick">
        <color theme="1" tint="0.29999694814905242"/>
      </bottom>
      <diagonal/>
    </border>
    <border>
      <left/>
      <right style="thick">
        <color theme="1" tint="0.29999694814905242"/>
      </right>
      <top style="thick">
        <color theme="1" tint="0.29999694814905242"/>
      </top>
      <bottom style="thick">
        <color theme="1" tint="0.29999694814905242"/>
      </bottom>
      <diagonal/>
    </border>
    <border>
      <left style="thick">
        <color theme="1" tint="0.29999694814905242"/>
      </left>
      <right/>
      <top style="thick">
        <color theme="1" tint="0.29999694814905242"/>
      </top>
      <bottom/>
      <diagonal/>
    </border>
    <border>
      <left/>
      <right/>
      <top style="thick">
        <color theme="1" tint="0.29999694814905242"/>
      </top>
      <bottom/>
      <diagonal/>
    </border>
    <border>
      <left style="thick">
        <color theme="1" tint="0.29999694814905242"/>
      </left>
      <right/>
      <top/>
      <bottom style="thick">
        <color theme="1" tint="0.29999694814905242"/>
      </bottom>
      <diagonal/>
    </border>
    <border>
      <left/>
      <right/>
      <top/>
      <bottom style="thick">
        <color theme="1" tint="0.29999694814905242"/>
      </bottom>
      <diagonal/>
    </border>
    <border>
      <left/>
      <right style="thick">
        <color theme="1" tint="0.29999694814905242"/>
      </right>
      <top style="thick">
        <color theme="1" tint="0.29999694814905242"/>
      </top>
      <bottom/>
      <diagonal/>
    </border>
    <border>
      <left/>
      <right style="thick">
        <color theme="1" tint="0.29999694814905242"/>
      </right>
      <top/>
      <bottom style="thick">
        <color theme="1" tint="0.29999694814905242"/>
      </bottom>
      <diagonal/>
    </border>
    <border>
      <left style="thick">
        <color theme="1" tint="0.29999694814905242"/>
      </left>
      <right/>
      <top/>
      <bottom/>
      <diagonal/>
    </border>
    <border>
      <left/>
      <right style="thick">
        <color theme="1" tint="0.29999694814905242"/>
      </right>
      <top/>
      <bottom/>
      <diagonal/>
    </border>
    <border>
      <left style="thin">
        <color rgb="FF3F3F3F"/>
      </left>
      <right style="thin">
        <color rgb="FF3F3F3F"/>
      </right>
      <top/>
      <bottom style="thin">
        <color indexed="64"/>
      </bottom>
      <diagonal/>
    </border>
    <border>
      <left/>
      <right/>
      <top style="thick">
        <color theme="1" tint="0.34998626667073579"/>
      </top>
      <bottom style="thick">
        <color theme="1" tint="0.34998626667073579"/>
      </bottom>
      <diagonal/>
    </border>
    <border>
      <left style="thin">
        <color rgb="FF3F3F3F"/>
      </left>
      <right style="thin">
        <color indexed="64"/>
      </right>
      <top/>
      <bottom style="thin">
        <color rgb="FF3F3F3F"/>
      </bottom>
      <diagonal/>
    </border>
    <border>
      <left style="thin">
        <color indexed="64"/>
      </left>
      <right style="thin">
        <color indexed="64"/>
      </right>
      <top style="thin">
        <color indexed="64"/>
      </top>
      <bottom/>
      <diagonal/>
    </border>
    <border>
      <left style="thin">
        <color theme="1" tint="0.34998626667073579"/>
      </left>
      <right style="thin">
        <color rgb="FF3F3F3F"/>
      </right>
      <top style="thick">
        <color theme="1" tint="0.34998626667073579"/>
      </top>
      <bottom style="thin">
        <color rgb="FF3F3F3F"/>
      </bottom>
      <diagonal/>
    </border>
    <border>
      <left style="thin">
        <color rgb="FF3F3F3F"/>
      </left>
      <right style="thin">
        <color rgb="FF3F3F3F"/>
      </right>
      <top style="thick">
        <color theme="1" tint="0.34998626667073579"/>
      </top>
      <bottom style="thin">
        <color rgb="FF3F3F3F"/>
      </bottom>
      <diagonal/>
    </border>
    <border>
      <left style="thin">
        <color rgb="FF3F3F3F"/>
      </left>
      <right style="thin">
        <color indexed="64"/>
      </right>
      <top style="thick">
        <color theme="1" tint="0.34998626667073579"/>
      </top>
      <bottom style="thin">
        <color rgb="FF3F3F3F"/>
      </bottom>
      <diagonal/>
    </border>
    <border>
      <left style="thin">
        <color theme="1" tint="0.34998626667073579"/>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ck">
        <color theme="1" tint="0.34998626667073579"/>
      </left>
      <right style="thick">
        <color theme="1" tint="0.34998626667073579"/>
      </right>
      <top style="thick">
        <color theme="1" tint="0.34998626667073579"/>
      </top>
      <bottom style="thick">
        <color theme="1" tint="0.34998626667073579"/>
      </bottom>
      <diagonal/>
    </border>
  </borders>
  <cellStyleXfs count="21">
    <xf numFmtId="0" fontId="0" fillId="0" borderId="0"/>
    <xf numFmtId="43" fontId="15" fillId="0" borderId="0" applyFont="0" applyFill="0" applyBorder="0" applyAlignment="0" applyProtection="0"/>
    <xf numFmtId="0" fontId="16" fillId="2" borderId="2" applyNumberFormat="0" applyAlignment="0" applyProtection="0"/>
    <xf numFmtId="0" fontId="17" fillId="3" borderId="0" applyNumberFormat="0" applyBorder="0" applyAlignment="0" applyProtection="0"/>
    <xf numFmtId="0" fontId="11" fillId="0" borderId="0"/>
    <xf numFmtId="0" fontId="18" fillId="0" borderId="7" applyBorder="0">
      <protection locked="0"/>
    </xf>
    <xf numFmtId="165" fontId="17" fillId="4" borderId="1">
      <alignment horizontal="center"/>
      <protection hidden="1"/>
    </xf>
    <xf numFmtId="0" fontId="10" fillId="6" borderId="0" applyNumberFormat="0" applyBorder="0" applyAlignment="0" applyProtection="0"/>
    <xf numFmtId="0" fontId="10" fillId="7" borderId="0" applyNumberFormat="0" applyBorder="0" applyAlignment="0" applyProtection="0"/>
    <xf numFmtId="0" fontId="23" fillId="0" borderId="0"/>
    <xf numFmtId="0" fontId="26" fillId="0" borderId="0" applyNumberFormat="0" applyFill="0" applyBorder="0" applyAlignment="0" applyProtection="0">
      <alignment vertical="top"/>
      <protection locked="0"/>
    </xf>
    <xf numFmtId="0" fontId="14" fillId="0" borderId="0"/>
    <xf numFmtId="43" fontId="14" fillId="0" borderId="0" applyFont="0" applyFill="0" applyBorder="0" applyAlignment="0" applyProtection="0"/>
    <xf numFmtId="0" fontId="8" fillId="0" borderId="0"/>
    <xf numFmtId="0" fontId="8" fillId="6" borderId="0" applyNumberFormat="0" applyBorder="0" applyAlignment="0" applyProtection="0"/>
    <xf numFmtId="0" fontId="8" fillId="7" borderId="0" applyNumberFormat="0" applyBorder="0" applyAlignment="0" applyProtection="0"/>
    <xf numFmtId="0" fontId="14" fillId="0" borderId="0"/>
    <xf numFmtId="43" fontId="27" fillId="0" borderId="0" applyFont="0" applyFill="0" applyBorder="0" applyAlignment="0" applyProtection="0"/>
    <xf numFmtId="0" fontId="7" fillId="0" borderId="0"/>
    <xf numFmtId="0" fontId="6" fillId="6" borderId="0" applyNumberFormat="0" applyBorder="0" applyAlignment="0" applyProtection="0"/>
    <xf numFmtId="0" fontId="4" fillId="0" borderId="0"/>
  </cellStyleXfs>
  <cellXfs count="144">
    <xf numFmtId="0" fontId="0" fillId="0" borderId="0" xfId="0"/>
    <xf numFmtId="0" fontId="14" fillId="0" borderId="0" xfId="0" applyFont="1" applyAlignment="1" applyProtection="1">
      <alignment horizontal="left"/>
      <protection locked="0"/>
    </xf>
    <xf numFmtId="0" fontId="0" fillId="0" borderId="0" xfId="0" applyAlignment="1" applyProtection="1">
      <alignment horizontal="left"/>
      <protection locked="0"/>
    </xf>
    <xf numFmtId="0" fontId="14" fillId="0" borderId="0" xfId="0" applyFont="1" applyAlignment="1" applyProtection="1">
      <alignment horizontal="left" vertical="top"/>
      <protection locked="0"/>
    </xf>
    <xf numFmtId="0" fontId="0" fillId="0" borderId="0" xfId="0" applyProtection="1">
      <protection locked="0"/>
    </xf>
    <xf numFmtId="0" fontId="14" fillId="0" borderId="0" xfId="0" applyFont="1" applyProtection="1">
      <protection locked="0"/>
    </xf>
    <xf numFmtId="0" fontId="0" fillId="0" borderId="1" xfId="0" applyBorder="1" applyAlignment="1" applyProtection="1">
      <alignment horizontal="center"/>
      <protection locked="0"/>
    </xf>
    <xf numFmtId="0" fontId="0" fillId="0" borderId="0" xfId="0" applyAlignment="1" applyProtection="1">
      <alignment wrapText="1"/>
      <protection locked="0"/>
    </xf>
    <xf numFmtId="0" fontId="14" fillId="0" borderId="1" xfId="0" applyFont="1" applyBorder="1" applyAlignment="1" applyProtection="1">
      <alignment horizontal="center"/>
      <protection locked="0"/>
    </xf>
    <xf numFmtId="37" fontId="0" fillId="0" borderId="1" xfId="1" applyNumberFormat="1" applyFont="1" applyFill="1" applyBorder="1" applyAlignment="1" applyProtection="1">
      <alignment horizontal="center"/>
      <protection locked="0"/>
    </xf>
    <xf numFmtId="37" fontId="0" fillId="0" borderId="3" xfId="0" applyNumberFormat="1" applyBorder="1" applyAlignment="1" applyProtection="1">
      <alignment horizontal="center"/>
      <protection locked="0"/>
    </xf>
    <xf numFmtId="37" fontId="0" fillId="0" borderId="1" xfId="0" applyNumberFormat="1" applyBorder="1" applyAlignment="1" applyProtection="1">
      <alignment horizontal="center"/>
      <protection locked="0"/>
    </xf>
    <xf numFmtId="0" fontId="14" fillId="0" borderId="0" xfId="0" applyFont="1" applyAlignment="1" applyProtection="1">
      <alignment horizontal="center"/>
      <protection locked="0"/>
    </xf>
    <xf numFmtId="37" fontId="0" fillId="0" borderId="0" xfId="0" applyNumberFormat="1" applyAlignment="1" applyProtection="1">
      <alignment horizontal="center"/>
      <protection locked="0"/>
    </xf>
    <xf numFmtId="165" fontId="0" fillId="0" borderId="0" xfId="0" applyNumberFormat="1" applyAlignment="1" applyProtection="1">
      <alignment horizontal="center"/>
      <protection locked="0"/>
    </xf>
    <xf numFmtId="0" fontId="14" fillId="0" borderId="0" xfId="3" applyFont="1" applyFill="1" applyBorder="1" applyAlignment="1" applyProtection="1">
      <alignment horizontal="left" vertical="top"/>
      <protection locked="0"/>
    </xf>
    <xf numFmtId="0" fontId="16" fillId="0" borderId="0" xfId="2" applyFill="1" applyBorder="1" applyAlignment="1" applyProtection="1">
      <alignment horizontal="center" wrapText="1"/>
      <protection locked="0"/>
    </xf>
    <xf numFmtId="37" fontId="14" fillId="0" borderId="1" xfId="1" applyNumberFormat="1" applyFont="1" applyFill="1" applyBorder="1" applyAlignment="1" applyProtection="1">
      <alignment horizontal="center"/>
      <protection locked="0"/>
    </xf>
    <xf numFmtId="166" fontId="0" fillId="0" borderId="1" xfId="0" applyNumberFormat="1" applyBorder="1" applyAlignment="1" applyProtection="1">
      <alignment horizontal="center"/>
      <protection locked="0"/>
    </xf>
    <xf numFmtId="37" fontId="0" fillId="0" borderId="0" xfId="1" applyNumberFormat="1" applyFont="1" applyFill="1" applyBorder="1" applyAlignment="1" applyProtection="1">
      <alignment horizontal="center"/>
      <protection locked="0"/>
    </xf>
    <xf numFmtId="165" fontId="0" fillId="0" borderId="0" xfId="0" applyNumberFormat="1" applyAlignment="1" applyProtection="1">
      <alignment horizontal="center"/>
      <protection hidden="1"/>
    </xf>
    <xf numFmtId="166"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13" fillId="0" borderId="0" xfId="0" applyFont="1" applyAlignment="1" applyProtection="1">
      <alignment horizontal="center"/>
      <protection locked="0"/>
    </xf>
    <xf numFmtId="10" fontId="0" fillId="0" borderId="0" xfId="0" applyNumberFormat="1" applyAlignment="1" applyProtection="1">
      <alignment horizontal="center"/>
      <protection locked="0"/>
    </xf>
    <xf numFmtId="10" fontId="14" fillId="0" borderId="0" xfId="0" applyNumberFormat="1" applyFont="1" applyAlignment="1" applyProtection="1">
      <alignment horizontal="center"/>
      <protection locked="0"/>
    </xf>
    <xf numFmtId="0" fontId="12" fillId="0" borderId="0" xfId="0" applyFont="1" applyProtection="1">
      <protection locked="0"/>
    </xf>
    <xf numFmtId="164" fontId="0" fillId="0" borderId="0" xfId="0" applyNumberFormat="1" applyAlignment="1" applyProtection="1">
      <alignment horizontal="center"/>
      <protection hidden="1"/>
    </xf>
    <xf numFmtId="0" fontId="0" fillId="5" borderId="3" xfId="0" applyFill="1" applyBorder="1" applyProtection="1">
      <protection locked="0"/>
    </xf>
    <xf numFmtId="0" fontId="0" fillId="5" borderId="5" xfId="0" applyFill="1" applyBorder="1" applyProtection="1">
      <protection locked="0"/>
    </xf>
    <xf numFmtId="0" fontId="0" fillId="5" borderId="4" xfId="0" applyFill="1" applyBorder="1" applyProtection="1">
      <protection locked="0"/>
    </xf>
    <xf numFmtId="0" fontId="0" fillId="0" borderId="0" xfId="0" applyAlignment="1" applyProtection="1">
      <alignment horizontal="left" vertical="top"/>
      <protection locked="0"/>
    </xf>
    <xf numFmtId="0" fontId="0" fillId="0" borderId="0" xfId="0" applyAlignment="1" applyProtection="1">
      <alignment horizontal="left" wrapText="1" shrinkToFit="1"/>
      <protection locked="0"/>
    </xf>
    <xf numFmtId="0" fontId="19" fillId="0" borderId="0" xfId="0" applyFont="1"/>
    <xf numFmtId="0" fontId="0" fillId="0" borderId="0" xfId="0" applyAlignment="1">
      <alignment horizontal="left"/>
    </xf>
    <xf numFmtId="0" fontId="20" fillId="0" borderId="1" xfId="0" applyFont="1" applyBorder="1" applyAlignment="1" applyProtection="1">
      <alignment wrapText="1"/>
      <protection locked="0"/>
    </xf>
    <xf numFmtId="0" fontId="20" fillId="0" borderId="1" xfId="0" applyFont="1" applyBorder="1" applyProtection="1">
      <protection locked="0"/>
    </xf>
    <xf numFmtId="0" fontId="0" fillId="5" borderId="1" xfId="0" applyFill="1" applyBorder="1" applyProtection="1">
      <protection locked="0"/>
    </xf>
    <xf numFmtId="0" fontId="21" fillId="0" borderId="1" xfId="0" applyFont="1" applyBorder="1" applyAlignment="1" applyProtection="1">
      <alignment wrapText="1"/>
      <protection locked="0"/>
    </xf>
    <xf numFmtId="0" fontId="10" fillId="0" borderId="0" xfId="7" applyFill="1" applyBorder="1" applyAlignment="1" applyProtection="1">
      <alignment horizontal="left"/>
      <protection locked="0"/>
    </xf>
    <xf numFmtId="0" fontId="16" fillId="0" borderId="0" xfId="2" applyFill="1" applyBorder="1" applyAlignment="1" applyProtection="1">
      <alignment horizontal="center" vertical="top" wrapText="1"/>
      <protection locked="0"/>
    </xf>
    <xf numFmtId="0" fontId="22" fillId="0" borderId="0" xfId="0" applyFont="1" applyAlignment="1" applyProtection="1">
      <alignment horizontal="left"/>
      <protection hidden="1"/>
    </xf>
    <xf numFmtId="0" fontId="24" fillId="0" borderId="0" xfId="0" quotePrefix="1" applyFont="1" applyProtection="1">
      <protection locked="0"/>
    </xf>
    <xf numFmtId="0" fontId="24" fillId="0" borderId="0" xfId="0" applyFont="1" applyProtection="1">
      <protection locked="0"/>
    </xf>
    <xf numFmtId="0" fontId="26" fillId="0" borderId="0" xfId="10" applyFill="1" applyAlignment="1" applyProtection="1">
      <protection locked="0"/>
    </xf>
    <xf numFmtId="37" fontId="14" fillId="0" borderId="1" xfId="12" applyNumberFormat="1" applyFont="1" applyFill="1" applyBorder="1" applyAlignment="1" applyProtection="1">
      <alignment horizontal="center"/>
      <protection locked="0"/>
    </xf>
    <xf numFmtId="0" fontId="12" fillId="0" borderId="0" xfId="0" quotePrefix="1" applyFont="1" applyProtection="1">
      <protection locked="0"/>
    </xf>
    <xf numFmtId="20" fontId="12" fillId="0" borderId="0" xfId="0" quotePrefix="1" applyNumberFormat="1" applyFont="1" applyProtection="1">
      <protection locked="0"/>
    </xf>
    <xf numFmtId="37" fontId="0" fillId="0" borderId="1" xfId="12" applyNumberFormat="1" applyFont="1" applyFill="1" applyBorder="1" applyAlignment="1" applyProtection="1">
      <alignment horizontal="center"/>
      <protection locked="0"/>
    </xf>
    <xf numFmtId="37" fontId="0" fillId="0" borderId="0" xfId="0" applyNumberFormat="1" applyProtection="1">
      <protection locked="0"/>
    </xf>
    <xf numFmtId="0" fontId="10" fillId="8" borderId="21" xfId="7" applyFill="1" applyBorder="1" applyAlignment="1" applyProtection="1">
      <alignment horizontal="left"/>
      <protection locked="0"/>
    </xf>
    <xf numFmtId="165" fontId="10" fillId="8" borderId="21" xfId="7" applyNumberFormat="1" applyFill="1" applyBorder="1" applyAlignment="1" applyProtection="1">
      <alignment horizontal="center"/>
      <protection hidden="1"/>
    </xf>
    <xf numFmtId="0" fontId="28" fillId="0" borderId="0" xfId="0" applyFont="1" applyProtection="1">
      <protection locked="0"/>
    </xf>
    <xf numFmtId="0" fontId="29" fillId="9" borderId="1" xfId="0" applyFont="1" applyFill="1" applyBorder="1" applyAlignment="1" applyProtection="1">
      <alignment horizontal="center"/>
      <protection locked="0"/>
    </xf>
    <xf numFmtId="0" fontId="14" fillId="9" borderId="1" xfId="0" applyFont="1" applyFill="1" applyBorder="1" applyAlignment="1" applyProtection="1">
      <alignment horizontal="center"/>
      <protection locked="0"/>
    </xf>
    <xf numFmtId="170" fontId="14" fillId="9" borderId="1" xfId="0" applyNumberFormat="1" applyFont="1" applyFill="1" applyBorder="1" applyAlignment="1" applyProtection="1">
      <alignment horizontal="center"/>
      <protection locked="0"/>
    </xf>
    <xf numFmtId="0" fontId="0" fillId="10" borderId="1" xfId="0" applyFill="1" applyBorder="1" applyProtection="1">
      <protection locked="0"/>
    </xf>
    <xf numFmtId="3" fontId="0" fillId="0" borderId="1" xfId="0" applyNumberFormat="1" applyBorder="1" applyAlignment="1" applyProtection="1">
      <alignment horizontal="center"/>
      <protection locked="0"/>
    </xf>
    <xf numFmtId="0" fontId="28" fillId="9" borderId="0" xfId="0" applyFont="1" applyFill="1" applyProtection="1">
      <protection locked="0"/>
    </xf>
    <xf numFmtId="0" fontId="0" fillId="9" borderId="0" xfId="0" applyFill="1" applyProtection="1">
      <protection locked="0"/>
    </xf>
    <xf numFmtId="0" fontId="0" fillId="9" borderId="0" xfId="0" applyFill="1" applyAlignment="1" applyProtection="1">
      <alignment horizontal="center"/>
      <protection locked="0"/>
    </xf>
    <xf numFmtId="3" fontId="0" fillId="9" borderId="1" xfId="0" applyNumberFormat="1" applyFill="1" applyBorder="1" applyAlignment="1" applyProtection="1">
      <alignment horizontal="center"/>
      <protection locked="0"/>
    </xf>
    <xf numFmtId="0" fontId="14" fillId="9" borderId="0" xfId="0" applyFont="1" applyFill="1" applyProtection="1">
      <protection locked="0"/>
    </xf>
    <xf numFmtId="3" fontId="0" fillId="0" borderId="0" xfId="0" applyNumberFormat="1" applyProtection="1">
      <protection locked="0"/>
    </xf>
    <xf numFmtId="0" fontId="29" fillId="9" borderId="1" xfId="0" applyFont="1" applyFill="1" applyBorder="1" applyAlignment="1">
      <alignment horizontal="center"/>
    </xf>
    <xf numFmtId="0" fontId="14" fillId="9" borderId="1" xfId="0" applyFont="1" applyFill="1" applyBorder="1" applyAlignment="1">
      <alignment horizontal="center"/>
    </xf>
    <xf numFmtId="3" fontId="0" fillId="11" borderId="1" xfId="0" applyNumberFormat="1" applyFill="1" applyBorder="1" applyAlignment="1">
      <alignment horizontal="center"/>
    </xf>
    <xf numFmtId="3" fontId="0" fillId="11" borderId="4" xfId="0" applyNumberFormat="1" applyFill="1" applyBorder="1" applyAlignment="1">
      <alignment horizontal="center"/>
    </xf>
    <xf numFmtId="3" fontId="0" fillId="11" borderId="23" xfId="0" applyNumberFormat="1" applyFill="1" applyBorder="1" applyAlignment="1">
      <alignment horizontal="center"/>
    </xf>
    <xf numFmtId="0" fontId="0" fillId="11" borderId="1" xfId="0" applyFill="1" applyBorder="1" applyAlignment="1">
      <alignment horizontal="center"/>
    </xf>
    <xf numFmtId="0" fontId="0" fillId="11" borderId="3" xfId="0" applyFill="1" applyBorder="1" applyAlignment="1">
      <alignment horizontal="center"/>
    </xf>
    <xf numFmtId="3" fontId="0" fillId="9" borderId="0" xfId="0" applyNumberFormat="1" applyFill="1" applyAlignment="1" applyProtection="1">
      <alignment horizontal="center"/>
      <protection locked="0"/>
    </xf>
    <xf numFmtId="0" fontId="0" fillId="9" borderId="1" xfId="0" applyFill="1" applyBorder="1" applyAlignment="1">
      <alignment horizontal="center"/>
    </xf>
    <xf numFmtId="0" fontId="0" fillId="0" borderId="1" xfId="0" applyBorder="1" applyAlignment="1">
      <alignment horizontal="center"/>
    </xf>
    <xf numFmtId="0" fontId="10" fillId="12" borderId="21" xfId="7" applyFill="1" applyBorder="1" applyAlignment="1" applyProtection="1">
      <alignment horizontal="left"/>
      <protection locked="0"/>
    </xf>
    <xf numFmtId="168" fontId="10" fillId="12" borderId="21" xfId="7" applyNumberFormat="1" applyFill="1" applyBorder="1" applyAlignment="1" applyProtection="1">
      <alignment horizontal="center"/>
      <protection hidden="1"/>
    </xf>
    <xf numFmtId="0" fontId="9" fillId="12" borderId="21" xfId="7" applyFont="1" applyFill="1" applyBorder="1" applyAlignment="1" applyProtection="1">
      <alignment horizontal="left"/>
      <protection locked="0"/>
    </xf>
    <xf numFmtId="0" fontId="14" fillId="12" borderId="9" xfId="0" applyFont="1" applyFill="1" applyBorder="1" applyAlignment="1" applyProtection="1">
      <alignment horizontal="left"/>
      <protection locked="0"/>
    </xf>
    <xf numFmtId="0" fontId="0" fillId="12" borderId="10" xfId="0" applyFill="1" applyBorder="1" applyAlignment="1" applyProtection="1">
      <alignment horizontal="left"/>
      <protection locked="0"/>
    </xf>
    <xf numFmtId="0" fontId="0" fillId="12" borderId="11" xfId="0" applyFill="1" applyBorder="1" applyAlignment="1" applyProtection="1">
      <alignment horizontal="left"/>
      <protection locked="0"/>
    </xf>
    <xf numFmtId="0" fontId="13" fillId="12" borderId="12" xfId="0" applyFont="1" applyFill="1" applyBorder="1" applyProtection="1">
      <protection locked="0"/>
    </xf>
    <xf numFmtId="0" fontId="14" fillId="12" borderId="13" xfId="0" applyFont="1" applyFill="1" applyBorder="1" applyProtection="1">
      <protection locked="0"/>
    </xf>
    <xf numFmtId="0" fontId="14" fillId="12" borderId="16" xfId="0" applyFont="1" applyFill="1" applyBorder="1" applyProtection="1">
      <protection locked="0"/>
    </xf>
    <xf numFmtId="0" fontId="13" fillId="12" borderId="18" xfId="0" applyFont="1" applyFill="1" applyBorder="1" applyProtection="1">
      <protection locked="0"/>
    </xf>
    <xf numFmtId="0" fontId="14" fillId="12" borderId="19" xfId="0" applyFont="1" applyFill="1" applyBorder="1" applyProtection="1">
      <protection locked="0"/>
    </xf>
    <xf numFmtId="0" fontId="14" fillId="12" borderId="8" xfId="0" applyFont="1" applyFill="1" applyBorder="1" applyProtection="1">
      <protection locked="0"/>
    </xf>
    <xf numFmtId="0" fontId="13" fillId="12" borderId="14" xfId="0" applyFont="1" applyFill="1" applyBorder="1" applyProtection="1">
      <protection locked="0"/>
    </xf>
    <xf numFmtId="0" fontId="14" fillId="12" borderId="15" xfId="0" applyFont="1" applyFill="1" applyBorder="1" applyProtection="1">
      <protection locked="0"/>
    </xf>
    <xf numFmtId="0" fontId="14" fillId="12" borderId="17" xfId="0" applyFont="1" applyFill="1" applyBorder="1" applyProtection="1">
      <protection locked="0"/>
    </xf>
    <xf numFmtId="0" fontId="7" fillId="0" borderId="0" xfId="18"/>
    <xf numFmtId="0" fontId="26" fillId="0" borderId="0" xfId="10" applyAlignment="1" applyProtection="1"/>
    <xf numFmtId="0" fontId="30" fillId="0" borderId="0" xfId="0" applyFont="1" applyProtection="1">
      <protection locked="0"/>
    </xf>
    <xf numFmtId="0" fontId="14" fillId="0" borderId="1" xfId="0" applyFont="1" applyBorder="1" applyAlignment="1" applyProtection="1">
      <alignment horizontal="left" wrapText="1"/>
      <protection locked="0"/>
    </xf>
    <xf numFmtId="22" fontId="14" fillId="0" borderId="0" xfId="0" applyNumberFormat="1" applyFont="1"/>
    <xf numFmtId="168" fontId="10" fillId="13" borderId="1" xfId="8" applyNumberFormat="1" applyFill="1" applyBorder="1" applyAlignment="1" applyProtection="1">
      <alignment horizontal="center"/>
      <protection hidden="1"/>
    </xf>
    <xf numFmtId="169" fontId="10" fillId="13" borderId="1" xfId="8" applyNumberFormat="1" applyFill="1" applyBorder="1" applyAlignment="1" applyProtection="1">
      <alignment horizontal="center"/>
      <protection hidden="1"/>
    </xf>
    <xf numFmtId="10" fontId="10" fillId="13" borderId="3" xfId="8" applyNumberFormat="1" applyFill="1" applyBorder="1" applyAlignment="1" applyProtection="1">
      <alignment horizontal="center"/>
      <protection hidden="1"/>
    </xf>
    <xf numFmtId="0" fontId="31" fillId="12" borderId="21" xfId="7" applyFont="1" applyFill="1" applyBorder="1" applyAlignment="1" applyProtection="1">
      <alignment horizontal="left"/>
      <protection locked="0"/>
    </xf>
    <xf numFmtId="0" fontId="32" fillId="12" borderId="21" xfId="7" applyFont="1" applyFill="1" applyBorder="1" applyAlignment="1" applyProtection="1">
      <alignment horizontal="left"/>
      <protection locked="0"/>
    </xf>
    <xf numFmtId="0" fontId="14" fillId="0" borderId="27" xfId="11" applyBorder="1" applyAlignment="1" applyProtection="1">
      <alignment horizontal="left" wrapText="1"/>
      <protection locked="0"/>
    </xf>
    <xf numFmtId="0" fontId="14" fillId="0" borderId="27" xfId="0" applyFont="1" applyBorder="1" applyAlignment="1" applyProtection="1">
      <alignment horizontal="left" wrapText="1"/>
      <protection locked="0"/>
    </xf>
    <xf numFmtId="0" fontId="5" fillId="8" borderId="21" xfId="7" applyFont="1" applyFill="1" applyBorder="1" applyAlignment="1" applyProtection="1">
      <alignment horizontal="left" vertical="center"/>
      <protection locked="0"/>
    </xf>
    <xf numFmtId="0" fontId="12" fillId="0" borderId="0" xfId="0" applyFont="1" applyAlignment="1" applyProtection="1">
      <alignment vertical="top"/>
      <protection hidden="1"/>
    </xf>
    <xf numFmtId="0" fontId="34" fillId="0" borderId="0" xfId="0" applyFont="1" applyAlignment="1" applyProtection="1">
      <alignment horizontal="left" vertical="top"/>
      <protection hidden="1"/>
    </xf>
    <xf numFmtId="0" fontId="0" fillId="0" borderId="28" xfId="0" applyBorder="1" applyProtection="1">
      <protection locked="0"/>
    </xf>
    <xf numFmtId="49" fontId="0" fillId="0" borderId="0" xfId="0" applyNumberFormat="1" applyAlignment="1" applyProtection="1">
      <alignment horizontal="left" shrinkToFit="1"/>
      <protection locked="0"/>
    </xf>
    <xf numFmtId="0" fontId="14" fillId="0" borderId="29" xfId="0" applyFont="1" applyBorder="1" applyAlignment="1" applyProtection="1">
      <alignment horizontal="left" shrinkToFit="1"/>
      <protection locked="0"/>
    </xf>
    <xf numFmtId="0" fontId="0" fillId="12" borderId="10" xfId="0" applyFill="1" applyBorder="1" applyProtection="1">
      <protection locked="0"/>
    </xf>
    <xf numFmtId="0" fontId="0" fillId="12" borderId="11" xfId="0" applyFill="1" applyBorder="1" applyProtection="1">
      <protection locked="0"/>
    </xf>
    <xf numFmtId="0" fontId="4" fillId="0" borderId="0" xfId="20"/>
    <xf numFmtId="0" fontId="7" fillId="14" borderId="0" xfId="18" applyFill="1"/>
    <xf numFmtId="0" fontId="4" fillId="14" borderId="0" xfId="18" applyFont="1" applyFill="1"/>
    <xf numFmtId="0" fontId="4" fillId="15" borderId="0" xfId="20" applyFill="1" applyAlignment="1">
      <alignment horizontal="center"/>
    </xf>
    <xf numFmtId="0" fontId="33" fillId="0" borderId="0" xfId="0" applyFont="1" applyProtection="1">
      <protection locked="0"/>
    </xf>
    <xf numFmtId="0" fontId="14" fillId="0" borderId="1" xfId="11" applyBorder="1" applyAlignment="1" applyProtection="1">
      <alignment horizontal="left"/>
      <protection locked="0"/>
    </xf>
    <xf numFmtId="0" fontId="35" fillId="0" borderId="0" xfId="10" applyFont="1" applyAlignment="1" applyProtection="1"/>
    <xf numFmtId="0" fontId="28" fillId="0" borderId="0" xfId="5" applyFont="1" applyBorder="1" applyProtection="1"/>
    <xf numFmtId="0" fontId="14" fillId="0" borderId="0" xfId="0" applyFont="1" applyAlignment="1" applyProtection="1">
      <alignment horizontal="left" wrapText="1" shrinkToFit="1"/>
      <protection locked="0"/>
    </xf>
    <xf numFmtId="0" fontId="3" fillId="0" borderId="1" xfId="7" applyFont="1" applyFill="1" applyBorder="1" applyAlignment="1" applyProtection="1">
      <alignment horizontal="left"/>
      <protection locked="0"/>
    </xf>
    <xf numFmtId="0" fontId="14" fillId="0" borderId="0" xfId="0" applyFont="1" applyAlignment="1" applyProtection="1">
      <alignment vertical="top"/>
      <protection locked="0"/>
    </xf>
    <xf numFmtId="0" fontId="38" fillId="0" borderId="0" xfId="0" applyFont="1"/>
    <xf numFmtId="0" fontId="39" fillId="0" borderId="0" xfId="0" applyFont="1"/>
    <xf numFmtId="0" fontId="40" fillId="0" borderId="0" xfId="0" applyFont="1"/>
    <xf numFmtId="0" fontId="38" fillId="15" borderId="0" xfId="0" applyFont="1" applyFill="1"/>
    <xf numFmtId="0" fontId="41" fillId="0" borderId="0" xfId="18" applyFont="1"/>
    <xf numFmtId="0" fontId="38" fillId="8" borderId="0" xfId="0" applyFont="1" applyFill="1"/>
    <xf numFmtId="0" fontId="36" fillId="0" borderId="0" xfId="20" applyFont="1"/>
    <xf numFmtId="0" fontId="4" fillId="8" borderId="0" xfId="20" applyFill="1"/>
    <xf numFmtId="0" fontId="2" fillId="8" borderId="0" xfId="20" applyFont="1" applyFill="1"/>
    <xf numFmtId="0" fontId="37" fillId="8" borderId="0" xfId="20" applyFont="1" applyFill="1"/>
    <xf numFmtId="0" fontId="16" fillId="16" borderId="6" xfId="2" applyFill="1" applyBorder="1" applyAlignment="1" applyProtection="1">
      <alignment horizontal="center" vertical="top" wrapText="1"/>
      <protection locked="0"/>
    </xf>
    <xf numFmtId="0" fontId="16" fillId="16" borderId="22" xfId="2" applyFill="1" applyBorder="1" applyAlignment="1" applyProtection="1">
      <alignment horizontal="center" vertical="top" wrapText="1"/>
      <protection locked="0"/>
    </xf>
    <xf numFmtId="0" fontId="16" fillId="16" borderId="24" xfId="2" applyFill="1" applyBorder="1" applyAlignment="1" applyProtection="1">
      <alignment horizontal="center" vertical="top" wrapText="1"/>
      <protection locked="0"/>
    </xf>
    <xf numFmtId="0" fontId="16" fillId="16" borderId="25" xfId="2" applyFill="1" applyBorder="1" applyAlignment="1" applyProtection="1">
      <alignment horizontal="center" vertical="top" wrapText="1"/>
      <protection locked="0"/>
    </xf>
    <xf numFmtId="0" fontId="16" fillId="16" borderId="26" xfId="2" applyFill="1" applyBorder="1" applyAlignment="1" applyProtection="1">
      <alignment horizontal="center" vertical="top" wrapText="1"/>
      <protection locked="0"/>
    </xf>
    <xf numFmtId="0" fontId="16" fillId="16" borderId="20" xfId="2" applyFill="1" applyBorder="1" applyAlignment="1" applyProtection="1">
      <alignment horizontal="center" vertical="top" wrapText="1"/>
      <protection locked="0"/>
    </xf>
    <xf numFmtId="0" fontId="13" fillId="0" borderId="0" xfId="0" applyFont="1" applyAlignment="1" applyProtection="1">
      <alignment horizontal="left"/>
      <protection locked="0"/>
    </xf>
    <xf numFmtId="166" fontId="14" fillId="0" borderId="30" xfId="0" applyNumberFormat="1" applyFont="1" applyBorder="1" applyAlignment="1" applyProtection="1">
      <alignment horizontal="center"/>
      <protection locked="0"/>
    </xf>
    <xf numFmtId="0" fontId="1" fillId="8" borderId="0" xfId="18" applyFont="1" applyFill="1"/>
    <xf numFmtId="167" fontId="42" fillId="0" borderId="0" xfId="0" applyNumberFormat="1" applyFont="1" applyAlignment="1" applyProtection="1">
      <alignment horizontal="left"/>
      <protection hidden="1"/>
    </xf>
    <xf numFmtId="0" fontId="14" fillId="0" borderId="1" xfId="0" applyFont="1" applyBorder="1" applyAlignment="1" applyProtection="1">
      <alignment horizontal="left"/>
      <protection locked="0"/>
    </xf>
    <xf numFmtId="0" fontId="0" fillId="0" borderId="0" xfId="0" applyAlignment="1" applyProtection="1">
      <alignment horizontal="right" wrapText="1" shrinkToFit="1"/>
      <protection locked="0"/>
    </xf>
    <xf numFmtId="0" fontId="14" fillId="0" borderId="0" xfId="0" applyFont="1" applyAlignment="1" applyProtection="1">
      <alignment horizontal="left" vertical="top" wrapText="1" shrinkToFit="1"/>
      <protection hidden="1"/>
    </xf>
    <xf numFmtId="0" fontId="14" fillId="12" borderId="0" xfId="0" applyFont="1" applyFill="1" applyBorder="1" applyProtection="1">
      <protection locked="0"/>
    </xf>
  </cellXfs>
  <cellStyles count="21">
    <cellStyle name="40% - Accent1" xfId="7" builtinId="31"/>
    <cellStyle name="40% - Accent1 2" xfId="14" xr:uid="{00000000-0005-0000-0000-000001000000}"/>
    <cellStyle name="40% - Accent1 3" xfId="19" xr:uid="{469A897C-1266-4391-9280-76B7909523E5}"/>
    <cellStyle name="40% - Accent2" xfId="8" builtinId="35"/>
    <cellStyle name="40% - Accent2 2" xfId="15" xr:uid="{00000000-0005-0000-0000-000003000000}"/>
    <cellStyle name="60% - Accent1" xfId="3" builtinId="32"/>
    <cellStyle name="Comma" xfId="1" builtinId="3"/>
    <cellStyle name="Comma 2" xfId="12" xr:uid="{00000000-0005-0000-0000-000006000000}"/>
    <cellStyle name="Comma 3" xfId="17" xr:uid="{00000000-0005-0000-0000-000007000000}"/>
    <cellStyle name="Hyperlink" xfId="10" builtinId="8"/>
    <cellStyle name="Normal" xfId="0" builtinId="0"/>
    <cellStyle name="Normal 2" xfId="4" xr:uid="{00000000-0005-0000-0000-00000A000000}"/>
    <cellStyle name="Normal 2 2" xfId="13" xr:uid="{00000000-0005-0000-0000-00000B000000}"/>
    <cellStyle name="Normal 2 3" xfId="16" xr:uid="{00000000-0005-0000-0000-00000C000000}"/>
    <cellStyle name="Normal 3" xfId="9" xr:uid="{00000000-0005-0000-0000-00000D000000}"/>
    <cellStyle name="Normal 4" xfId="11" xr:uid="{00000000-0005-0000-0000-00000E000000}"/>
    <cellStyle name="Normal 5" xfId="18" xr:uid="{1B84A8E4-E864-4448-92EE-89F15A2BA3E1}"/>
    <cellStyle name="Normal 6" xfId="20" xr:uid="{48297C2D-2F04-41DE-B8CE-6F4C3DF1E4A5}"/>
    <cellStyle name="Output" xfId="2" builtinId="21"/>
    <cellStyle name="Style 1" xfId="5" xr:uid="{00000000-0005-0000-0000-000010000000}"/>
    <cellStyle name="Style 2" xfId="6" xr:uid="{00000000-0005-0000-0000-000011000000}"/>
  </cellStyles>
  <dxfs count="24">
    <dxf>
      <fill>
        <patternFill>
          <bgColor rgb="FFFFFF00"/>
        </patternFill>
      </fill>
    </dxf>
    <dxf>
      <font>
        <color rgb="FFFF0000"/>
      </font>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AEF0C2"/>
        </patternFill>
      </fill>
    </dxf>
    <dxf>
      <fill>
        <patternFill patternType="darkGrid">
          <fgColor indexed="13"/>
          <bgColor rgb="FFAEF0C2"/>
        </patternFill>
      </fill>
    </dxf>
  </dxfs>
  <tableStyles count="0" defaultTableStyle="TableStyleMedium2" defaultPivotStyle="PivotStyleLight16"/>
  <colors>
    <mruColors>
      <color rgb="FFBCBCBC"/>
      <color rgb="FFBFB9B9"/>
      <color rgb="FF007A37"/>
      <color rgb="FF008E40"/>
      <color rgb="FFDDA09F"/>
      <color rgb="FFEF625F"/>
      <color rgb="FFED4945"/>
      <color rgb="FFCEC8AA"/>
      <color rgb="FFF1726F"/>
      <color rgb="FFD99E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785798</xdr:colOff>
      <xdr:row>164</xdr:row>
      <xdr:rowOff>65629</xdr:rowOff>
    </xdr:from>
    <xdr:to>
      <xdr:col>7</xdr:col>
      <xdr:colOff>288215</xdr:colOff>
      <xdr:row>167</xdr:row>
      <xdr:rowOff>76672</xdr:rowOff>
    </xdr:to>
    <xdr:pic macro="[0]!Print_All_Tables">
      <xdr:nvPicPr>
        <xdr:cNvPr id="144" name="Picture 145" descr="https://encrypted-tbn1.gstatic.com/images?q=tbn:ANd9GcTUlcn0gc-oz-KLr2EiUABB5aTniiGg7-KvAzPRHbdpEl5i9OJ7">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artisticFilmGrain/>
                  </a14:imgEffect>
                  <a14:imgEffect>
                    <a14:sharpenSoften amount="21000"/>
                  </a14:imgEffect>
                  <a14:imgEffect>
                    <a14:colorTemperature colorTemp="1500"/>
                  </a14:imgEffect>
                  <a14:imgEffect>
                    <a14:saturation sat="310000"/>
                  </a14:imgEffect>
                  <a14:imgEffect>
                    <a14:brightnessContrast bright="50000" contrast="76000"/>
                  </a14:imgEffect>
                </a14:imgLayer>
              </a14:imgProps>
            </a:ext>
          </a:extLst>
        </a:blip>
        <a:srcRect/>
        <a:stretch>
          <a:fillRect/>
        </a:stretch>
      </xdr:blipFill>
      <xdr:spPr bwMode="auto">
        <a:xfrm>
          <a:off x="7163738" y="24899209"/>
          <a:ext cx="508257" cy="521583"/>
        </a:xfrm>
        <a:prstGeom prst="rect">
          <a:avLst/>
        </a:prstGeom>
        <a:noFill/>
        <a:ln w="12700" cap="sq" cmpd="sng">
          <a:noFill/>
          <a:prstDash val="solid"/>
          <a:miter lim="800000"/>
        </a:ln>
        <a:effectLst>
          <a:innerShdw>
            <a:srgbClr val="000000">
              <a:alpha val="12000"/>
            </a:srgbClr>
          </a:innerShdw>
        </a:effectLst>
      </xdr:spPr>
    </xdr:pic>
    <xdr:clientData/>
  </xdr:twoCellAnchor>
  <xdr:twoCellAnchor>
    <xdr:from>
      <xdr:col>6</xdr:col>
      <xdr:colOff>695451</xdr:colOff>
      <xdr:row>167</xdr:row>
      <xdr:rowOff>75897</xdr:rowOff>
    </xdr:from>
    <xdr:to>
      <xdr:col>7</xdr:col>
      <xdr:colOff>554638</xdr:colOff>
      <xdr:row>168</xdr:row>
      <xdr:rowOff>137160</xdr:rowOff>
    </xdr:to>
    <xdr:sp macro="" textlink="">
      <xdr:nvSpPr>
        <xdr:cNvPr id="199" name="TextBox 198">
          <a:extLst>
            <a:ext uri="{FF2B5EF4-FFF2-40B4-BE49-F238E27FC236}">
              <a16:creationId xmlns:a16="http://schemas.microsoft.com/office/drawing/2014/main" id="{00000000-0008-0000-0000-0000C7000000}"/>
            </a:ext>
          </a:extLst>
        </xdr:cNvPr>
        <xdr:cNvSpPr txBox="1"/>
      </xdr:nvSpPr>
      <xdr:spPr>
        <a:xfrm>
          <a:off x="7073391" y="25420017"/>
          <a:ext cx="865027" cy="228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50" b="1">
              <a:latin typeface="Calibri" panose="020F0502020204030204" pitchFamily="34" charset="0"/>
            </a:rPr>
            <a:t>Print</a:t>
          </a:r>
          <a:r>
            <a:rPr lang="en-US" sz="850" b="1" baseline="0">
              <a:latin typeface="Calibri" panose="020F0502020204030204" pitchFamily="34" charset="0"/>
            </a:rPr>
            <a:t> Preview </a:t>
          </a:r>
        </a:p>
      </xdr:txBody>
    </xdr:sp>
    <xdr:clientData/>
  </xdr:twoCellAnchor>
  <xdr:twoCellAnchor>
    <xdr:from>
      <xdr:col>3</xdr:col>
      <xdr:colOff>37011</xdr:colOff>
      <xdr:row>36</xdr:row>
      <xdr:rowOff>63839</xdr:rowOff>
    </xdr:from>
    <xdr:to>
      <xdr:col>3</xdr:col>
      <xdr:colOff>250837</xdr:colOff>
      <xdr:row>36</xdr:row>
      <xdr:rowOff>180472</xdr:rowOff>
    </xdr:to>
    <xdr:sp macro="" textlink="">
      <xdr:nvSpPr>
        <xdr:cNvPr id="2" name="Left Arrow 1">
          <a:extLst>
            <a:ext uri="{FF2B5EF4-FFF2-40B4-BE49-F238E27FC236}">
              <a16:creationId xmlns:a16="http://schemas.microsoft.com/office/drawing/2014/main" id="{00000000-0008-0000-0000-000002000000}"/>
            </a:ext>
          </a:extLst>
        </xdr:cNvPr>
        <xdr:cNvSpPr/>
      </xdr:nvSpPr>
      <xdr:spPr>
        <a:xfrm>
          <a:off x="3313611" y="7211399"/>
          <a:ext cx="213826" cy="116633"/>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59871</xdr:colOff>
      <xdr:row>129</xdr:row>
      <xdr:rowOff>71459</xdr:rowOff>
    </xdr:from>
    <xdr:to>
      <xdr:col>2</xdr:col>
      <xdr:colOff>273697</xdr:colOff>
      <xdr:row>129</xdr:row>
      <xdr:rowOff>188092</xdr:rowOff>
    </xdr:to>
    <xdr:sp macro="" textlink="">
      <xdr:nvSpPr>
        <xdr:cNvPr id="103" name="Left Arrow 102">
          <a:extLst>
            <a:ext uri="{FF2B5EF4-FFF2-40B4-BE49-F238E27FC236}">
              <a16:creationId xmlns:a16="http://schemas.microsoft.com/office/drawing/2014/main" id="{00000000-0008-0000-0000-000067000000}"/>
            </a:ext>
          </a:extLst>
        </xdr:cNvPr>
        <xdr:cNvSpPr/>
      </xdr:nvSpPr>
      <xdr:spPr>
        <a:xfrm>
          <a:off x="2262051" y="16355399"/>
          <a:ext cx="213826" cy="116633"/>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329565</xdr:colOff>
      <xdr:row>163</xdr:row>
      <xdr:rowOff>112395</xdr:rowOff>
    </xdr:from>
    <xdr:to>
      <xdr:col>6</xdr:col>
      <xdr:colOff>262890</xdr:colOff>
      <xdr:row>169</xdr:row>
      <xdr:rowOff>99822</xdr:rowOff>
    </xdr:to>
    <xdr:pic macro="[0]!OpenBrowser">
      <xdr:nvPicPr>
        <xdr:cNvPr id="104" name="Picture 103" descr="C:\Users\mablackstock\Desktop\Letterhead\Water Resources\Letterhead_WaterResources_Color-01.jpg">
          <a:extLst>
            <a:ext uri="{FF2B5EF4-FFF2-40B4-BE49-F238E27FC236}">
              <a16:creationId xmlns:a16="http://schemas.microsoft.com/office/drawing/2014/main" id="{00000000-0008-0000-0000-000068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1379" t="1058" r="40672" b="83991"/>
        <a:stretch/>
      </xdr:blipFill>
      <xdr:spPr bwMode="auto">
        <a:xfrm>
          <a:off x="5701665" y="24945975"/>
          <a:ext cx="939165" cy="1016127"/>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609600</xdr:colOff>
      <xdr:row>48</xdr:row>
      <xdr:rowOff>236220</xdr:rowOff>
    </xdr:from>
    <xdr:to>
      <xdr:col>0</xdr:col>
      <xdr:colOff>765048</xdr:colOff>
      <xdr:row>48</xdr:row>
      <xdr:rowOff>391668</xdr:rowOff>
    </xdr:to>
    <xdr:sp macro="[0]!GroundWaterSources_Well_Number_message_box_maker_" textlink="">
      <xdr:nvSpPr>
        <xdr:cNvPr id="24" name="Oval 23">
          <a:extLst>
            <a:ext uri="{FF2B5EF4-FFF2-40B4-BE49-F238E27FC236}">
              <a16:creationId xmlns:a16="http://schemas.microsoft.com/office/drawing/2014/main" id="{9965F57F-6EFA-4F33-8F62-DFFC62F7ADA2}"/>
            </a:ext>
          </a:extLst>
        </xdr:cNvPr>
        <xdr:cNvSpPr/>
      </xdr:nvSpPr>
      <xdr:spPr>
        <a:xfrm>
          <a:off x="609600" y="9928860"/>
          <a:ext cx="155448" cy="155448"/>
        </a:xfrm>
        <a:prstGeom prst="ellipse">
          <a:avLst/>
        </a:prstGeom>
        <a:solidFill>
          <a:srgbClr val="EF625F"/>
        </a:solidFill>
        <a:ln w="12700">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40A02050405020203" pitchFamily="18" charset="0"/>
              <a:cs typeface="Times New Roman" panose="02020603050405020304" pitchFamily="18" charset="0"/>
            </a:rPr>
            <a:t>i</a:t>
          </a:r>
        </a:p>
      </xdr:txBody>
    </xdr:sp>
    <xdr:clientData/>
  </xdr:twoCellAnchor>
  <xdr:twoCellAnchor>
    <xdr:from>
      <xdr:col>1</xdr:col>
      <xdr:colOff>320040</xdr:colOff>
      <xdr:row>48</xdr:row>
      <xdr:rowOff>373380</xdr:rowOff>
    </xdr:from>
    <xdr:to>
      <xdr:col>1</xdr:col>
      <xdr:colOff>475488</xdr:colOff>
      <xdr:row>48</xdr:row>
      <xdr:rowOff>528828</xdr:rowOff>
    </xdr:to>
    <xdr:sp macro="[0]!GroundWaterSources_Gallons_Pumped_message_box_maker_" textlink="">
      <xdr:nvSpPr>
        <xdr:cNvPr id="25" name="Oval 24">
          <a:extLst>
            <a:ext uri="{FF2B5EF4-FFF2-40B4-BE49-F238E27FC236}">
              <a16:creationId xmlns:a16="http://schemas.microsoft.com/office/drawing/2014/main" id="{9A6D4A9E-5261-44FD-9950-CD6A1DB8E4AF}"/>
            </a:ext>
          </a:extLst>
        </xdr:cNvPr>
        <xdr:cNvSpPr/>
      </xdr:nvSpPr>
      <xdr:spPr>
        <a:xfrm>
          <a:off x="1691640" y="9974580"/>
          <a:ext cx="155448" cy="155448"/>
        </a:xfrm>
        <a:prstGeom prst="ellipse">
          <a:avLst/>
        </a:prstGeom>
        <a:solidFill>
          <a:srgbClr val="EF625F"/>
        </a:solidFill>
        <a:ln w="12700">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effectLst/>
              <a:latin typeface="Georgia Pro Black" panose="02040A02050405020203" pitchFamily="18" charset="0"/>
              <a:ea typeface="+mn-ea"/>
              <a:cs typeface="+mn-cs"/>
            </a:rPr>
            <a:t>i</a:t>
          </a:r>
          <a:endParaRPr lang="en-US" sz="1000">
            <a:solidFill>
              <a:sysClr val="windowText" lastClr="000000"/>
            </a:solidFill>
            <a:latin typeface="Georgia Pro Black" panose="02040A02050405020203" pitchFamily="18" charset="0"/>
            <a:cs typeface="Times New Roman" panose="02020603050405020304" pitchFamily="18" charset="0"/>
          </a:endParaRPr>
        </a:p>
      </xdr:txBody>
    </xdr:sp>
    <xdr:clientData/>
  </xdr:twoCellAnchor>
  <xdr:twoCellAnchor>
    <xdr:from>
      <xdr:col>3</xdr:col>
      <xdr:colOff>525780</xdr:colOff>
      <xdr:row>48</xdr:row>
      <xdr:rowOff>228600</xdr:rowOff>
    </xdr:from>
    <xdr:to>
      <xdr:col>3</xdr:col>
      <xdr:colOff>681228</xdr:colOff>
      <xdr:row>48</xdr:row>
      <xdr:rowOff>384048</xdr:rowOff>
    </xdr:to>
    <xdr:sp macro="[0]!GroundWaterSources_Days_Used_message_box_maker_" textlink="">
      <xdr:nvSpPr>
        <xdr:cNvPr id="26" name="Oval 25">
          <a:extLst>
            <a:ext uri="{FF2B5EF4-FFF2-40B4-BE49-F238E27FC236}">
              <a16:creationId xmlns:a16="http://schemas.microsoft.com/office/drawing/2014/main" id="{10205871-FA13-4697-96E8-68379108C46D}"/>
            </a:ext>
          </a:extLst>
        </xdr:cNvPr>
        <xdr:cNvSpPr/>
      </xdr:nvSpPr>
      <xdr:spPr>
        <a:xfrm>
          <a:off x="3802380" y="9921240"/>
          <a:ext cx="155448" cy="155448"/>
        </a:xfrm>
        <a:prstGeom prst="ellipse">
          <a:avLst/>
        </a:prstGeom>
        <a:solidFill>
          <a:srgbClr val="EF625F"/>
        </a:solidFill>
        <a:ln w="15875">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0</xdr:col>
      <xdr:colOff>586740</xdr:colOff>
      <xdr:row>106</xdr:row>
      <xdr:rowOff>220980</xdr:rowOff>
    </xdr:from>
    <xdr:to>
      <xdr:col>0</xdr:col>
      <xdr:colOff>742188</xdr:colOff>
      <xdr:row>106</xdr:row>
      <xdr:rowOff>376428</xdr:rowOff>
    </xdr:to>
    <xdr:sp macro="[0]!SurfaceWaterSources_Stream_box_maker_" textlink="">
      <xdr:nvSpPr>
        <xdr:cNvPr id="29" name="Oval 28">
          <a:extLst>
            <a:ext uri="{FF2B5EF4-FFF2-40B4-BE49-F238E27FC236}">
              <a16:creationId xmlns:a16="http://schemas.microsoft.com/office/drawing/2014/main" id="{29EF1E89-E044-490B-AE74-92E8CA857023}"/>
            </a:ext>
          </a:extLst>
        </xdr:cNvPr>
        <xdr:cNvSpPr/>
      </xdr:nvSpPr>
      <xdr:spPr>
        <a:xfrm>
          <a:off x="586740" y="11582400"/>
          <a:ext cx="155448" cy="155448"/>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40A02050405020203" pitchFamily="18" charset="0"/>
              <a:cs typeface="Times New Roman" panose="02020603050405020304" pitchFamily="18" charset="0"/>
            </a:rPr>
            <a:t>i</a:t>
          </a:r>
        </a:p>
      </xdr:txBody>
    </xdr:sp>
    <xdr:clientData/>
  </xdr:twoCellAnchor>
  <xdr:twoCellAnchor>
    <xdr:from>
      <xdr:col>1</xdr:col>
      <xdr:colOff>312420</xdr:colOff>
      <xdr:row>106</xdr:row>
      <xdr:rowOff>220980</xdr:rowOff>
    </xdr:from>
    <xdr:to>
      <xdr:col>1</xdr:col>
      <xdr:colOff>467868</xdr:colOff>
      <xdr:row>106</xdr:row>
      <xdr:rowOff>376428</xdr:rowOff>
    </xdr:to>
    <xdr:sp macro="[0]!SurfaceWaterSources_Reservoir_box_maker_" textlink="">
      <xdr:nvSpPr>
        <xdr:cNvPr id="30" name="Oval 29">
          <a:extLst>
            <a:ext uri="{FF2B5EF4-FFF2-40B4-BE49-F238E27FC236}">
              <a16:creationId xmlns:a16="http://schemas.microsoft.com/office/drawing/2014/main" id="{332AA30C-7462-4ABF-A81E-E7F7A03F4F68}"/>
            </a:ext>
          </a:extLst>
        </xdr:cNvPr>
        <xdr:cNvSpPr/>
      </xdr:nvSpPr>
      <xdr:spPr>
        <a:xfrm>
          <a:off x="1684020" y="11582400"/>
          <a:ext cx="155448" cy="155448"/>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40A02050405020203" pitchFamily="18" charset="0"/>
              <a:cs typeface="Times New Roman" panose="02020603050405020304" pitchFamily="18" charset="0"/>
            </a:rPr>
            <a:t>i</a:t>
          </a:r>
        </a:p>
      </xdr:txBody>
    </xdr:sp>
    <xdr:clientData/>
  </xdr:twoCellAnchor>
  <xdr:twoCellAnchor>
    <xdr:from>
      <xdr:col>2</xdr:col>
      <xdr:colOff>472440</xdr:colOff>
      <xdr:row>106</xdr:row>
      <xdr:rowOff>365760</xdr:rowOff>
    </xdr:from>
    <xdr:to>
      <xdr:col>2</xdr:col>
      <xdr:colOff>627888</xdr:colOff>
      <xdr:row>106</xdr:row>
      <xdr:rowOff>521208</xdr:rowOff>
    </xdr:to>
    <xdr:sp macro="[0]!SurfaceWaterSources_Gallons_WDR_message_box_maker_" textlink="">
      <xdr:nvSpPr>
        <xdr:cNvPr id="31" name="Oval 30">
          <a:extLst>
            <a:ext uri="{FF2B5EF4-FFF2-40B4-BE49-F238E27FC236}">
              <a16:creationId xmlns:a16="http://schemas.microsoft.com/office/drawing/2014/main" id="{CA5848A0-6E5C-42DE-B4B2-9439D58BDDAE}"/>
            </a:ext>
          </a:extLst>
        </xdr:cNvPr>
        <xdr:cNvSpPr/>
      </xdr:nvSpPr>
      <xdr:spPr>
        <a:xfrm>
          <a:off x="2674620" y="11689080"/>
          <a:ext cx="155448" cy="155448"/>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40A02050405020203" pitchFamily="18" charset="0"/>
              <a:cs typeface="Times New Roman" panose="02020603050405020304" pitchFamily="18" charset="0"/>
            </a:rPr>
            <a:t>i</a:t>
          </a:r>
        </a:p>
      </xdr:txBody>
    </xdr:sp>
    <xdr:clientData/>
  </xdr:twoCellAnchor>
  <xdr:twoCellAnchor>
    <xdr:from>
      <xdr:col>4</xdr:col>
      <xdr:colOff>335280</xdr:colOff>
      <xdr:row>106</xdr:row>
      <xdr:rowOff>213360</xdr:rowOff>
    </xdr:from>
    <xdr:to>
      <xdr:col>4</xdr:col>
      <xdr:colOff>490728</xdr:colOff>
      <xdr:row>106</xdr:row>
      <xdr:rowOff>368808</xdr:rowOff>
    </xdr:to>
    <xdr:sp macro="[0]!SurfaceWaterSources_Days_Used_message_box_maker_" textlink="">
      <xdr:nvSpPr>
        <xdr:cNvPr id="32" name="Oval 31">
          <a:extLst>
            <a:ext uri="{FF2B5EF4-FFF2-40B4-BE49-F238E27FC236}">
              <a16:creationId xmlns:a16="http://schemas.microsoft.com/office/drawing/2014/main" id="{B357F77B-8032-44F4-9540-A718B634CF25}"/>
            </a:ext>
          </a:extLst>
        </xdr:cNvPr>
        <xdr:cNvSpPr/>
      </xdr:nvSpPr>
      <xdr:spPr>
        <a:xfrm>
          <a:off x="4846320" y="11574780"/>
          <a:ext cx="155448" cy="155448"/>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40A02050405020203" pitchFamily="18" charset="0"/>
              <a:cs typeface="Times New Roman" panose="02020603050405020304" pitchFamily="18" charset="0"/>
            </a:rPr>
            <a:t>i</a:t>
          </a:r>
        </a:p>
      </xdr:txBody>
    </xdr:sp>
    <xdr:clientData/>
  </xdr:twoCellAnchor>
  <xdr:twoCellAnchor>
    <xdr:from>
      <xdr:col>4</xdr:col>
      <xdr:colOff>114300</xdr:colOff>
      <xdr:row>46</xdr:row>
      <xdr:rowOff>167640</xdr:rowOff>
    </xdr:from>
    <xdr:to>
      <xdr:col>4</xdr:col>
      <xdr:colOff>388620</xdr:colOff>
      <xdr:row>48</xdr:row>
      <xdr:rowOff>15240</xdr:rowOff>
    </xdr:to>
    <xdr:sp macro="[0]!GroundWaterSources_General_Help_box_maker_" textlink="">
      <xdr:nvSpPr>
        <xdr:cNvPr id="14" name="Oval 13">
          <a:extLst>
            <a:ext uri="{FF2B5EF4-FFF2-40B4-BE49-F238E27FC236}">
              <a16:creationId xmlns:a16="http://schemas.microsoft.com/office/drawing/2014/main" id="{2611A4B6-80A1-4176-808E-970797902F77}"/>
            </a:ext>
          </a:extLst>
        </xdr:cNvPr>
        <xdr:cNvSpPr/>
      </xdr:nvSpPr>
      <xdr:spPr>
        <a:xfrm>
          <a:off x="4625340" y="9433560"/>
          <a:ext cx="274320" cy="274320"/>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5</xdr:col>
      <xdr:colOff>129540</xdr:colOff>
      <xdr:row>104</xdr:row>
      <xdr:rowOff>160020</xdr:rowOff>
    </xdr:from>
    <xdr:to>
      <xdr:col>5</xdr:col>
      <xdr:colOff>403860</xdr:colOff>
      <xdr:row>106</xdr:row>
      <xdr:rowOff>7620</xdr:rowOff>
    </xdr:to>
    <xdr:sp macro="[0]!SurfaceWaterSources_General_Help_box_maker_" textlink="">
      <xdr:nvSpPr>
        <xdr:cNvPr id="19" name="Oval 18">
          <a:extLst>
            <a:ext uri="{FF2B5EF4-FFF2-40B4-BE49-F238E27FC236}">
              <a16:creationId xmlns:a16="http://schemas.microsoft.com/office/drawing/2014/main" id="{B32E3FA3-6F7C-48B1-B300-0C292B8D8799}"/>
            </a:ext>
          </a:extLst>
        </xdr:cNvPr>
        <xdr:cNvSpPr/>
      </xdr:nvSpPr>
      <xdr:spPr>
        <a:xfrm>
          <a:off x="5501640" y="11094720"/>
          <a:ext cx="274320" cy="274320"/>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0</xdr:col>
      <xdr:colOff>594360</xdr:colOff>
      <xdr:row>118</xdr:row>
      <xdr:rowOff>213360</xdr:rowOff>
    </xdr:from>
    <xdr:to>
      <xdr:col>0</xdr:col>
      <xdr:colOff>749808</xdr:colOff>
      <xdr:row>118</xdr:row>
      <xdr:rowOff>368808</xdr:rowOff>
    </xdr:to>
    <xdr:sp macro="[0]!WaterPurchases_from_Other_Systems_seller_message_box_maker_" textlink="">
      <xdr:nvSpPr>
        <xdr:cNvPr id="20" name="Oval 19">
          <a:extLst>
            <a:ext uri="{FF2B5EF4-FFF2-40B4-BE49-F238E27FC236}">
              <a16:creationId xmlns:a16="http://schemas.microsoft.com/office/drawing/2014/main" id="{A5E01456-1B4E-43B0-9158-0E1DB4292E71}"/>
            </a:ext>
          </a:extLst>
        </xdr:cNvPr>
        <xdr:cNvSpPr/>
      </xdr:nvSpPr>
      <xdr:spPr>
        <a:xfrm>
          <a:off x="594360" y="14142720"/>
          <a:ext cx="155448" cy="155448"/>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40A02050405020203" pitchFamily="18" charset="0"/>
              <a:cs typeface="Times New Roman" panose="02020603050405020304" pitchFamily="18" charset="0"/>
            </a:rPr>
            <a:t>i</a:t>
          </a:r>
        </a:p>
      </xdr:txBody>
    </xdr:sp>
    <xdr:clientData/>
  </xdr:twoCellAnchor>
  <xdr:twoCellAnchor>
    <xdr:from>
      <xdr:col>1</xdr:col>
      <xdr:colOff>373380</xdr:colOff>
      <xdr:row>118</xdr:row>
      <xdr:rowOff>205740</xdr:rowOff>
    </xdr:from>
    <xdr:to>
      <xdr:col>1</xdr:col>
      <xdr:colOff>528828</xdr:colOff>
      <xdr:row>118</xdr:row>
      <xdr:rowOff>361188</xdr:rowOff>
    </xdr:to>
    <xdr:sp macro="[0]!WaterPurchases_from_Other_Systems_PWSID_message_box_maker_" textlink="">
      <xdr:nvSpPr>
        <xdr:cNvPr id="21" name="Oval 20">
          <a:extLst>
            <a:ext uri="{FF2B5EF4-FFF2-40B4-BE49-F238E27FC236}">
              <a16:creationId xmlns:a16="http://schemas.microsoft.com/office/drawing/2014/main" id="{9E136912-510F-4B3D-926E-CCDDD73ED7F1}"/>
            </a:ext>
          </a:extLst>
        </xdr:cNvPr>
        <xdr:cNvSpPr/>
      </xdr:nvSpPr>
      <xdr:spPr>
        <a:xfrm>
          <a:off x="1744980" y="14135100"/>
          <a:ext cx="155448" cy="155448"/>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40A02050405020203" pitchFamily="18" charset="0"/>
              <a:cs typeface="Times New Roman" panose="02020603050405020304" pitchFamily="18" charset="0"/>
            </a:rPr>
            <a:t>i</a:t>
          </a:r>
        </a:p>
      </xdr:txBody>
    </xdr:sp>
    <xdr:clientData/>
  </xdr:twoCellAnchor>
  <xdr:twoCellAnchor>
    <xdr:from>
      <xdr:col>2</xdr:col>
      <xdr:colOff>426720</xdr:colOff>
      <xdr:row>118</xdr:row>
      <xdr:rowOff>373380</xdr:rowOff>
    </xdr:from>
    <xdr:to>
      <xdr:col>2</xdr:col>
      <xdr:colOff>582168</xdr:colOff>
      <xdr:row>118</xdr:row>
      <xdr:rowOff>528828</xdr:rowOff>
    </xdr:to>
    <xdr:sp macro="[0]!WaterPurchases_from_Other_Systems_Gallons_Purchased_message_box_maker_" textlink="">
      <xdr:nvSpPr>
        <xdr:cNvPr id="33" name="Oval 32">
          <a:extLst>
            <a:ext uri="{FF2B5EF4-FFF2-40B4-BE49-F238E27FC236}">
              <a16:creationId xmlns:a16="http://schemas.microsoft.com/office/drawing/2014/main" id="{3621324F-26DF-4470-B230-EDADCD628ABB}"/>
            </a:ext>
          </a:extLst>
        </xdr:cNvPr>
        <xdr:cNvSpPr/>
      </xdr:nvSpPr>
      <xdr:spPr>
        <a:xfrm>
          <a:off x="2628900" y="14340840"/>
          <a:ext cx="155448" cy="155448"/>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40A02050405020203" pitchFamily="18" charset="0"/>
              <a:cs typeface="Times New Roman" panose="02020603050405020304" pitchFamily="18" charset="0"/>
            </a:rPr>
            <a:t>i</a:t>
          </a:r>
        </a:p>
      </xdr:txBody>
    </xdr:sp>
    <xdr:clientData/>
  </xdr:twoCellAnchor>
  <xdr:twoCellAnchor>
    <xdr:from>
      <xdr:col>4</xdr:col>
      <xdr:colOff>350520</xdr:colOff>
      <xdr:row>118</xdr:row>
      <xdr:rowOff>228600</xdr:rowOff>
    </xdr:from>
    <xdr:to>
      <xdr:col>4</xdr:col>
      <xdr:colOff>505968</xdr:colOff>
      <xdr:row>118</xdr:row>
      <xdr:rowOff>384048</xdr:rowOff>
    </xdr:to>
    <xdr:sp macro="[0]!WaterPurchases_from_Other_Systems_Days_Used_message_box_maker_" textlink="">
      <xdr:nvSpPr>
        <xdr:cNvPr id="34" name="Oval 33">
          <a:extLst>
            <a:ext uri="{FF2B5EF4-FFF2-40B4-BE49-F238E27FC236}">
              <a16:creationId xmlns:a16="http://schemas.microsoft.com/office/drawing/2014/main" id="{2783CE16-1915-41B9-B800-647E33BE9F34}"/>
            </a:ext>
          </a:extLst>
        </xdr:cNvPr>
        <xdr:cNvSpPr/>
      </xdr:nvSpPr>
      <xdr:spPr>
        <a:xfrm>
          <a:off x="4861560" y="14157960"/>
          <a:ext cx="155448" cy="155448"/>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40A02050405020203" pitchFamily="18" charset="0"/>
              <a:cs typeface="Times New Roman" panose="02020603050405020304" pitchFamily="18" charset="0"/>
            </a:rPr>
            <a:t>i</a:t>
          </a:r>
        </a:p>
      </xdr:txBody>
    </xdr:sp>
    <xdr:clientData/>
  </xdr:twoCellAnchor>
  <xdr:twoCellAnchor>
    <xdr:from>
      <xdr:col>5</xdr:col>
      <xdr:colOff>129540</xdr:colOff>
      <xdr:row>116</xdr:row>
      <xdr:rowOff>160020</xdr:rowOff>
    </xdr:from>
    <xdr:to>
      <xdr:col>5</xdr:col>
      <xdr:colOff>403860</xdr:colOff>
      <xdr:row>118</xdr:row>
      <xdr:rowOff>7620</xdr:rowOff>
    </xdr:to>
    <xdr:sp macro="[0]!WaterPurchases_from_Other_Systems_General_Help_box_maker_" textlink="">
      <xdr:nvSpPr>
        <xdr:cNvPr id="35" name="Oval 34">
          <a:extLst>
            <a:ext uri="{FF2B5EF4-FFF2-40B4-BE49-F238E27FC236}">
              <a16:creationId xmlns:a16="http://schemas.microsoft.com/office/drawing/2014/main" id="{06322BBD-54C6-43F9-8C3F-DA0CF09D6D47}"/>
            </a:ext>
          </a:extLst>
        </xdr:cNvPr>
        <xdr:cNvSpPr/>
      </xdr:nvSpPr>
      <xdr:spPr>
        <a:xfrm>
          <a:off x="5501640" y="13662660"/>
          <a:ext cx="274320" cy="274320"/>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1</xdr:col>
      <xdr:colOff>464820</xdr:colOff>
      <xdr:row>129</xdr:row>
      <xdr:rowOff>53340</xdr:rowOff>
    </xdr:from>
    <xdr:to>
      <xdr:col>1</xdr:col>
      <xdr:colOff>620268</xdr:colOff>
      <xdr:row>129</xdr:row>
      <xdr:rowOff>208788</xdr:rowOff>
    </xdr:to>
    <xdr:sp macro="[0]!MonthlyDischarges_message_box_maker_" textlink="">
      <xdr:nvSpPr>
        <xdr:cNvPr id="36" name="Oval 35">
          <a:extLst>
            <a:ext uri="{FF2B5EF4-FFF2-40B4-BE49-F238E27FC236}">
              <a16:creationId xmlns:a16="http://schemas.microsoft.com/office/drawing/2014/main" id="{F9834436-128C-4627-8590-31B9326BF01B}"/>
            </a:ext>
          </a:extLst>
        </xdr:cNvPr>
        <xdr:cNvSpPr/>
      </xdr:nvSpPr>
      <xdr:spPr>
        <a:xfrm>
          <a:off x="1836420" y="16337280"/>
          <a:ext cx="155448" cy="155448"/>
        </a:xfrm>
        <a:prstGeom prst="ellipse">
          <a:avLst/>
        </a:prstGeom>
        <a:solidFill>
          <a:srgbClr val="ED4945"/>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40A02050405020203" pitchFamily="18" charset="0"/>
              <a:cs typeface="Times New Roman" panose="02020603050405020304" pitchFamily="18" charset="0"/>
            </a:rPr>
            <a:t>i</a:t>
          </a:r>
        </a:p>
      </xdr:txBody>
    </xdr:sp>
    <xdr:clientData/>
  </xdr:twoCellAnchor>
  <xdr:twoCellAnchor>
    <xdr:from>
      <xdr:col>1</xdr:col>
      <xdr:colOff>350520</xdr:colOff>
      <xdr:row>130</xdr:row>
      <xdr:rowOff>190500</xdr:rowOff>
    </xdr:from>
    <xdr:to>
      <xdr:col>1</xdr:col>
      <xdr:colOff>505968</xdr:colOff>
      <xdr:row>130</xdr:row>
      <xdr:rowOff>345948</xdr:rowOff>
    </xdr:to>
    <xdr:sp macro="[0]!MonthlyDischarges_Gallons1_message_box_maker_" textlink="">
      <xdr:nvSpPr>
        <xdr:cNvPr id="37" name="Oval 36">
          <a:extLst>
            <a:ext uri="{FF2B5EF4-FFF2-40B4-BE49-F238E27FC236}">
              <a16:creationId xmlns:a16="http://schemas.microsoft.com/office/drawing/2014/main" id="{5EFEF001-EDAE-47A9-89BA-78629D0DC906}"/>
            </a:ext>
          </a:extLst>
        </xdr:cNvPr>
        <xdr:cNvSpPr/>
      </xdr:nvSpPr>
      <xdr:spPr>
        <a:xfrm>
          <a:off x="1722120" y="16725900"/>
          <a:ext cx="155448" cy="155448"/>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40A02050405020203" pitchFamily="18" charset="0"/>
              <a:cs typeface="Times New Roman" panose="02020603050405020304" pitchFamily="18" charset="0"/>
            </a:rPr>
            <a:t>i</a:t>
          </a:r>
        </a:p>
      </xdr:txBody>
    </xdr:sp>
    <xdr:clientData/>
  </xdr:twoCellAnchor>
  <xdr:twoCellAnchor>
    <xdr:from>
      <xdr:col>9</xdr:col>
      <xdr:colOff>121920</xdr:colOff>
      <xdr:row>129</xdr:row>
      <xdr:rowOff>7620</xdr:rowOff>
    </xdr:from>
    <xdr:to>
      <xdr:col>9</xdr:col>
      <xdr:colOff>396240</xdr:colOff>
      <xdr:row>130</xdr:row>
      <xdr:rowOff>30480</xdr:rowOff>
    </xdr:to>
    <xdr:sp macro="[0]!MonthlyDischarges_General_Help_box_maker_" textlink="">
      <xdr:nvSpPr>
        <xdr:cNvPr id="38" name="Oval 37">
          <a:extLst>
            <a:ext uri="{FF2B5EF4-FFF2-40B4-BE49-F238E27FC236}">
              <a16:creationId xmlns:a16="http://schemas.microsoft.com/office/drawing/2014/main" id="{04AAC98D-3698-4680-984B-C4898EBECBC8}"/>
            </a:ext>
          </a:extLst>
        </xdr:cNvPr>
        <xdr:cNvSpPr/>
      </xdr:nvSpPr>
      <xdr:spPr>
        <a:xfrm>
          <a:off x="9517380" y="16253460"/>
          <a:ext cx="274320" cy="274320"/>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5</xdr:col>
      <xdr:colOff>129540</xdr:colOff>
      <xdr:row>137</xdr:row>
      <xdr:rowOff>7620</xdr:rowOff>
    </xdr:from>
    <xdr:to>
      <xdr:col>5</xdr:col>
      <xdr:colOff>284988</xdr:colOff>
      <xdr:row>137</xdr:row>
      <xdr:rowOff>163068</xdr:rowOff>
    </xdr:to>
    <xdr:sp macro="[0]!Interconnection_ONLY_message_box_maker_" textlink="">
      <xdr:nvSpPr>
        <xdr:cNvPr id="39" name="Oval 38">
          <a:extLst>
            <a:ext uri="{FF2B5EF4-FFF2-40B4-BE49-F238E27FC236}">
              <a16:creationId xmlns:a16="http://schemas.microsoft.com/office/drawing/2014/main" id="{1BE012C7-2717-4426-8F8C-51F4E3191248}"/>
            </a:ext>
          </a:extLst>
        </xdr:cNvPr>
        <xdr:cNvSpPr/>
      </xdr:nvSpPr>
      <xdr:spPr>
        <a:xfrm>
          <a:off x="5501640" y="17983200"/>
          <a:ext cx="155448" cy="155448"/>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40A02050405020203" pitchFamily="18" charset="0"/>
              <a:cs typeface="Times New Roman" panose="02020603050405020304" pitchFamily="18" charset="0"/>
            </a:rPr>
            <a:t>i</a:t>
          </a:r>
        </a:p>
      </xdr:txBody>
    </xdr:sp>
    <xdr:clientData/>
  </xdr:twoCellAnchor>
  <xdr:twoCellAnchor>
    <xdr:from>
      <xdr:col>0</xdr:col>
      <xdr:colOff>548640</xdr:colOff>
      <xdr:row>141</xdr:row>
      <xdr:rowOff>243840</xdr:rowOff>
    </xdr:from>
    <xdr:to>
      <xdr:col>0</xdr:col>
      <xdr:colOff>704088</xdr:colOff>
      <xdr:row>141</xdr:row>
      <xdr:rowOff>399288</xdr:rowOff>
    </xdr:to>
    <xdr:sp macro="[0]!WastewaterInterconnections_Water_System_message_box_maker_" textlink="">
      <xdr:nvSpPr>
        <xdr:cNvPr id="40" name="Oval 39">
          <a:extLst>
            <a:ext uri="{FF2B5EF4-FFF2-40B4-BE49-F238E27FC236}">
              <a16:creationId xmlns:a16="http://schemas.microsoft.com/office/drawing/2014/main" id="{3108C183-05E8-49E4-8076-E2470C0FA243}"/>
            </a:ext>
          </a:extLst>
        </xdr:cNvPr>
        <xdr:cNvSpPr/>
      </xdr:nvSpPr>
      <xdr:spPr>
        <a:xfrm>
          <a:off x="548640" y="18943320"/>
          <a:ext cx="155448" cy="155448"/>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40A02050405020203" pitchFamily="18" charset="0"/>
              <a:cs typeface="Times New Roman" panose="02020603050405020304" pitchFamily="18" charset="0"/>
            </a:rPr>
            <a:t>i</a:t>
          </a:r>
        </a:p>
      </xdr:txBody>
    </xdr:sp>
    <xdr:clientData/>
  </xdr:twoCellAnchor>
  <xdr:twoCellAnchor>
    <xdr:from>
      <xdr:col>1</xdr:col>
      <xdr:colOff>335280</xdr:colOff>
      <xdr:row>141</xdr:row>
      <xdr:rowOff>259080</xdr:rowOff>
    </xdr:from>
    <xdr:to>
      <xdr:col>1</xdr:col>
      <xdr:colOff>490728</xdr:colOff>
      <xdr:row>141</xdr:row>
      <xdr:rowOff>414528</xdr:rowOff>
    </xdr:to>
    <xdr:sp macro="[0]!WastewaterInterconnections_PWSID_message_box_maker_" textlink="">
      <xdr:nvSpPr>
        <xdr:cNvPr id="41" name="Oval 40">
          <a:extLst>
            <a:ext uri="{FF2B5EF4-FFF2-40B4-BE49-F238E27FC236}">
              <a16:creationId xmlns:a16="http://schemas.microsoft.com/office/drawing/2014/main" id="{27209781-348D-483A-BB2E-9CF87827E692}"/>
            </a:ext>
          </a:extLst>
        </xdr:cNvPr>
        <xdr:cNvSpPr/>
      </xdr:nvSpPr>
      <xdr:spPr>
        <a:xfrm>
          <a:off x="1706880" y="18958560"/>
          <a:ext cx="155448" cy="155448"/>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40A02050405020203" pitchFamily="18" charset="0"/>
              <a:cs typeface="Times New Roman" panose="02020603050405020304" pitchFamily="18" charset="0"/>
            </a:rPr>
            <a:t>i</a:t>
          </a:r>
        </a:p>
      </xdr:txBody>
    </xdr:sp>
    <xdr:clientData/>
  </xdr:twoCellAnchor>
  <xdr:twoCellAnchor>
    <xdr:from>
      <xdr:col>2</xdr:col>
      <xdr:colOff>449580</xdr:colOff>
      <xdr:row>141</xdr:row>
      <xdr:rowOff>236220</xdr:rowOff>
    </xdr:from>
    <xdr:to>
      <xdr:col>2</xdr:col>
      <xdr:colOff>605028</xdr:colOff>
      <xdr:row>141</xdr:row>
      <xdr:rowOff>391668</xdr:rowOff>
    </xdr:to>
    <xdr:sp macro="[0]!WastewaterInterconnections_Gallons_message_box_maker_" textlink="">
      <xdr:nvSpPr>
        <xdr:cNvPr id="42" name="Oval 41">
          <a:extLst>
            <a:ext uri="{FF2B5EF4-FFF2-40B4-BE49-F238E27FC236}">
              <a16:creationId xmlns:a16="http://schemas.microsoft.com/office/drawing/2014/main" id="{3F691B90-13A4-4337-A78C-E8F33FC2CF66}"/>
            </a:ext>
          </a:extLst>
        </xdr:cNvPr>
        <xdr:cNvSpPr/>
      </xdr:nvSpPr>
      <xdr:spPr>
        <a:xfrm>
          <a:off x="2651760" y="18935700"/>
          <a:ext cx="155448" cy="155448"/>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40A02050405020203" pitchFamily="18" charset="0"/>
              <a:cs typeface="Times New Roman" panose="02020603050405020304" pitchFamily="18" charset="0"/>
            </a:rPr>
            <a:t>i</a:t>
          </a:r>
        </a:p>
      </xdr:txBody>
    </xdr:sp>
    <xdr:clientData/>
  </xdr:twoCellAnchor>
  <xdr:twoCellAnchor>
    <xdr:from>
      <xdr:col>4</xdr:col>
      <xdr:colOff>342900</xdr:colOff>
      <xdr:row>141</xdr:row>
      <xdr:rowOff>259080</xdr:rowOff>
    </xdr:from>
    <xdr:to>
      <xdr:col>4</xdr:col>
      <xdr:colOff>498348</xdr:colOff>
      <xdr:row>141</xdr:row>
      <xdr:rowOff>414528</xdr:rowOff>
    </xdr:to>
    <xdr:sp macro="[0]!WastewaterInterconnections_Days_Used_message_box_maker_" textlink="">
      <xdr:nvSpPr>
        <xdr:cNvPr id="43" name="Oval 42">
          <a:extLst>
            <a:ext uri="{FF2B5EF4-FFF2-40B4-BE49-F238E27FC236}">
              <a16:creationId xmlns:a16="http://schemas.microsoft.com/office/drawing/2014/main" id="{6F566205-3E40-447C-95BA-54717408F892}"/>
            </a:ext>
          </a:extLst>
        </xdr:cNvPr>
        <xdr:cNvSpPr/>
      </xdr:nvSpPr>
      <xdr:spPr>
        <a:xfrm>
          <a:off x="4853940" y="18958560"/>
          <a:ext cx="155448" cy="155448"/>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40A02050405020203" pitchFamily="18" charset="0"/>
              <a:cs typeface="Times New Roman" panose="02020603050405020304" pitchFamily="18" charset="0"/>
            </a:rPr>
            <a:t>i</a:t>
          </a:r>
        </a:p>
      </xdr:txBody>
    </xdr:sp>
    <xdr:clientData/>
  </xdr:twoCellAnchor>
  <xdr:twoCellAnchor>
    <xdr:from>
      <xdr:col>5</xdr:col>
      <xdr:colOff>403860</xdr:colOff>
      <xdr:row>141</xdr:row>
      <xdr:rowOff>243840</xdr:rowOff>
    </xdr:from>
    <xdr:to>
      <xdr:col>5</xdr:col>
      <xdr:colOff>559308</xdr:colOff>
      <xdr:row>141</xdr:row>
      <xdr:rowOff>399288</xdr:rowOff>
    </xdr:to>
    <xdr:sp macro="[0]!WastewaterInterconnections_Use_Type_message_box_maker_" textlink="">
      <xdr:nvSpPr>
        <xdr:cNvPr id="44" name="Oval 43">
          <a:extLst>
            <a:ext uri="{FF2B5EF4-FFF2-40B4-BE49-F238E27FC236}">
              <a16:creationId xmlns:a16="http://schemas.microsoft.com/office/drawing/2014/main" id="{1E3ABF95-C164-4331-82D6-88B0F2965528}"/>
            </a:ext>
          </a:extLst>
        </xdr:cNvPr>
        <xdr:cNvSpPr/>
      </xdr:nvSpPr>
      <xdr:spPr>
        <a:xfrm>
          <a:off x="5775960" y="18943320"/>
          <a:ext cx="155448" cy="155448"/>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40A02050405020203" pitchFamily="18" charset="0"/>
              <a:cs typeface="Times New Roman" panose="02020603050405020304" pitchFamily="18" charset="0"/>
            </a:rPr>
            <a:t>i</a:t>
          </a:r>
        </a:p>
      </xdr:txBody>
    </xdr:sp>
    <xdr:clientData/>
  </xdr:twoCellAnchor>
  <xdr:twoCellAnchor>
    <xdr:from>
      <xdr:col>6</xdr:col>
      <xdr:colOff>144780</xdr:colOff>
      <xdr:row>139</xdr:row>
      <xdr:rowOff>152400</xdr:rowOff>
    </xdr:from>
    <xdr:to>
      <xdr:col>6</xdr:col>
      <xdr:colOff>419100</xdr:colOff>
      <xdr:row>141</xdr:row>
      <xdr:rowOff>0</xdr:rowOff>
    </xdr:to>
    <xdr:sp macro="[0]!WastewaterInterconnections_General_Help_box_maker_" textlink="">
      <xdr:nvSpPr>
        <xdr:cNvPr id="45" name="Oval 44">
          <a:extLst>
            <a:ext uri="{FF2B5EF4-FFF2-40B4-BE49-F238E27FC236}">
              <a16:creationId xmlns:a16="http://schemas.microsoft.com/office/drawing/2014/main" id="{F7AFBAA6-A8FD-4F06-9B7A-9A18EF676C09}"/>
            </a:ext>
          </a:extLst>
        </xdr:cNvPr>
        <xdr:cNvSpPr/>
      </xdr:nvSpPr>
      <xdr:spPr>
        <a:xfrm>
          <a:off x="6522720" y="18425160"/>
          <a:ext cx="274320" cy="274320"/>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4</xdr:col>
      <xdr:colOff>91440</xdr:colOff>
      <xdr:row>44</xdr:row>
      <xdr:rowOff>7620</xdr:rowOff>
    </xdr:from>
    <xdr:to>
      <xdr:col>4</xdr:col>
      <xdr:colOff>246888</xdr:colOff>
      <xdr:row>44</xdr:row>
      <xdr:rowOff>163068</xdr:rowOff>
    </xdr:to>
    <xdr:sp macro="[0]!Purchase_Water_ONLY_message_box_maker_" textlink="">
      <xdr:nvSpPr>
        <xdr:cNvPr id="46" name="Oval 45">
          <a:extLst>
            <a:ext uri="{FF2B5EF4-FFF2-40B4-BE49-F238E27FC236}">
              <a16:creationId xmlns:a16="http://schemas.microsoft.com/office/drawing/2014/main" id="{C01C6A88-301A-4B0D-B043-581516C3646D}"/>
            </a:ext>
          </a:extLst>
        </xdr:cNvPr>
        <xdr:cNvSpPr/>
      </xdr:nvSpPr>
      <xdr:spPr>
        <a:xfrm>
          <a:off x="4602480" y="8808720"/>
          <a:ext cx="155448" cy="155448"/>
        </a:xfrm>
        <a:prstGeom prst="ellipse">
          <a:avLst/>
        </a:prstGeom>
        <a:solidFill>
          <a:srgbClr val="EF625F"/>
        </a:solidFill>
        <a:ln w="15875">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1</xdr:col>
      <xdr:colOff>350520</xdr:colOff>
      <xdr:row>37</xdr:row>
      <xdr:rowOff>190500</xdr:rowOff>
    </xdr:from>
    <xdr:to>
      <xdr:col>1</xdr:col>
      <xdr:colOff>505968</xdr:colOff>
      <xdr:row>37</xdr:row>
      <xdr:rowOff>345948</xdr:rowOff>
    </xdr:to>
    <xdr:sp macro="[0]!Monthly_WDRPurchases_Gallons1_message_box_maker_" textlink="">
      <xdr:nvSpPr>
        <xdr:cNvPr id="47" name="Oval 46">
          <a:extLst>
            <a:ext uri="{FF2B5EF4-FFF2-40B4-BE49-F238E27FC236}">
              <a16:creationId xmlns:a16="http://schemas.microsoft.com/office/drawing/2014/main" id="{60C80EBA-3BEB-45E0-9773-7BAE3F4E8B2F}"/>
            </a:ext>
          </a:extLst>
        </xdr:cNvPr>
        <xdr:cNvSpPr/>
      </xdr:nvSpPr>
      <xdr:spPr>
        <a:xfrm>
          <a:off x="1722120" y="7680960"/>
          <a:ext cx="155448" cy="155448"/>
        </a:xfrm>
        <a:prstGeom prst="ellipse">
          <a:avLst/>
        </a:prstGeom>
        <a:solidFill>
          <a:srgbClr val="EF625F"/>
        </a:solidFill>
        <a:ln w="15875">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2</xdr:col>
      <xdr:colOff>769620</xdr:colOff>
      <xdr:row>36</xdr:row>
      <xdr:rowOff>45720</xdr:rowOff>
    </xdr:from>
    <xdr:to>
      <xdr:col>2</xdr:col>
      <xdr:colOff>925068</xdr:colOff>
      <xdr:row>36</xdr:row>
      <xdr:rowOff>201168</xdr:rowOff>
    </xdr:to>
    <xdr:sp macro="[0]!Monthly_WDRPurchases_message_box_maker_" textlink="">
      <xdr:nvSpPr>
        <xdr:cNvPr id="48" name="Oval 47">
          <a:extLst>
            <a:ext uri="{FF2B5EF4-FFF2-40B4-BE49-F238E27FC236}">
              <a16:creationId xmlns:a16="http://schemas.microsoft.com/office/drawing/2014/main" id="{683BE384-4D4D-48F9-8E89-F15578A34F5D}"/>
            </a:ext>
          </a:extLst>
        </xdr:cNvPr>
        <xdr:cNvSpPr/>
      </xdr:nvSpPr>
      <xdr:spPr>
        <a:xfrm>
          <a:off x="2971800" y="7193280"/>
          <a:ext cx="155448" cy="155448"/>
        </a:xfrm>
        <a:prstGeom prst="ellipse">
          <a:avLst/>
        </a:prstGeom>
        <a:solidFill>
          <a:srgbClr val="ED4945"/>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40A02050405020203" pitchFamily="18" charset="0"/>
              <a:cs typeface="Times New Roman" panose="02020603050405020304" pitchFamily="18" charset="0"/>
            </a:rPr>
            <a:t>i</a:t>
          </a:r>
        </a:p>
      </xdr:txBody>
    </xdr:sp>
    <xdr:clientData/>
  </xdr:twoCellAnchor>
  <xdr:twoCellAnchor>
    <xdr:from>
      <xdr:col>9</xdr:col>
      <xdr:colOff>144780</xdr:colOff>
      <xdr:row>35</xdr:row>
      <xdr:rowOff>167640</xdr:rowOff>
    </xdr:from>
    <xdr:to>
      <xdr:col>9</xdr:col>
      <xdr:colOff>419100</xdr:colOff>
      <xdr:row>37</xdr:row>
      <xdr:rowOff>15240</xdr:rowOff>
    </xdr:to>
    <xdr:sp macro="[0]!Monthly_WDRPurchases_General_Help_box_maker_" textlink="">
      <xdr:nvSpPr>
        <xdr:cNvPr id="49" name="Oval 48">
          <a:extLst>
            <a:ext uri="{FF2B5EF4-FFF2-40B4-BE49-F238E27FC236}">
              <a16:creationId xmlns:a16="http://schemas.microsoft.com/office/drawing/2014/main" id="{50576002-63C2-41CA-9261-CB9965EBAFD4}"/>
            </a:ext>
          </a:extLst>
        </xdr:cNvPr>
        <xdr:cNvSpPr/>
      </xdr:nvSpPr>
      <xdr:spPr>
        <a:xfrm>
          <a:off x="9540240" y="7231380"/>
          <a:ext cx="274320" cy="274320"/>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0</xdr:col>
      <xdr:colOff>563880</xdr:colOff>
      <xdr:row>19</xdr:row>
      <xdr:rowOff>236220</xdr:rowOff>
    </xdr:from>
    <xdr:to>
      <xdr:col>0</xdr:col>
      <xdr:colOff>719328</xdr:colOff>
      <xdr:row>19</xdr:row>
      <xdr:rowOff>391668</xdr:rowOff>
    </xdr:to>
    <xdr:sp macro="[0]!WaterSales_Purchaser_message_box_maker_" textlink="">
      <xdr:nvSpPr>
        <xdr:cNvPr id="17" name="Oval 16">
          <a:extLst>
            <a:ext uri="{FF2B5EF4-FFF2-40B4-BE49-F238E27FC236}">
              <a16:creationId xmlns:a16="http://schemas.microsoft.com/office/drawing/2014/main" id="{5CE4953B-7C9F-4F66-A8EA-033EC4826EBE}"/>
            </a:ext>
          </a:extLst>
        </xdr:cNvPr>
        <xdr:cNvSpPr/>
      </xdr:nvSpPr>
      <xdr:spPr>
        <a:xfrm>
          <a:off x="563880" y="4023360"/>
          <a:ext cx="155448" cy="155448"/>
        </a:xfrm>
        <a:prstGeom prst="ellipse">
          <a:avLst/>
        </a:prstGeom>
        <a:solidFill>
          <a:srgbClr val="EF625F"/>
        </a:solidFill>
        <a:ln w="15875">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2</xdr:col>
      <xdr:colOff>468630</xdr:colOff>
      <xdr:row>19</xdr:row>
      <xdr:rowOff>236220</xdr:rowOff>
    </xdr:from>
    <xdr:to>
      <xdr:col>2</xdr:col>
      <xdr:colOff>618363</xdr:colOff>
      <xdr:row>19</xdr:row>
      <xdr:rowOff>391668</xdr:rowOff>
    </xdr:to>
    <xdr:sp macro="[0]!WaterSales_Gallons_Sold_message_box_maker_" textlink="">
      <xdr:nvSpPr>
        <xdr:cNvPr id="22" name="Oval 21">
          <a:extLst>
            <a:ext uri="{FF2B5EF4-FFF2-40B4-BE49-F238E27FC236}">
              <a16:creationId xmlns:a16="http://schemas.microsoft.com/office/drawing/2014/main" id="{03277CA3-7A50-44BE-B735-E2D080952430}"/>
            </a:ext>
          </a:extLst>
        </xdr:cNvPr>
        <xdr:cNvSpPr/>
      </xdr:nvSpPr>
      <xdr:spPr>
        <a:xfrm>
          <a:off x="2668905" y="4170045"/>
          <a:ext cx="149733" cy="155448"/>
        </a:xfrm>
        <a:prstGeom prst="ellipse">
          <a:avLst/>
        </a:prstGeom>
        <a:solidFill>
          <a:srgbClr val="EF625F"/>
        </a:solidFill>
        <a:ln w="15875">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4</xdr:col>
      <xdr:colOff>312420</xdr:colOff>
      <xdr:row>19</xdr:row>
      <xdr:rowOff>228600</xdr:rowOff>
    </xdr:from>
    <xdr:to>
      <xdr:col>4</xdr:col>
      <xdr:colOff>467868</xdr:colOff>
      <xdr:row>19</xdr:row>
      <xdr:rowOff>384048</xdr:rowOff>
    </xdr:to>
    <xdr:sp macro="[0]!WaterSales_Days_Sold_message_box_maker_" textlink="">
      <xdr:nvSpPr>
        <xdr:cNvPr id="23" name="Oval 22">
          <a:extLst>
            <a:ext uri="{FF2B5EF4-FFF2-40B4-BE49-F238E27FC236}">
              <a16:creationId xmlns:a16="http://schemas.microsoft.com/office/drawing/2014/main" id="{F264C1C2-9412-4600-A2DC-8E63120EE331}"/>
            </a:ext>
          </a:extLst>
        </xdr:cNvPr>
        <xdr:cNvSpPr/>
      </xdr:nvSpPr>
      <xdr:spPr>
        <a:xfrm>
          <a:off x="4823460" y="4015740"/>
          <a:ext cx="155448" cy="155448"/>
        </a:xfrm>
        <a:prstGeom prst="ellipse">
          <a:avLst/>
        </a:prstGeom>
        <a:solidFill>
          <a:srgbClr val="EF625F"/>
        </a:solidFill>
        <a:ln w="15875">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5</xdr:col>
      <xdr:colOff>182880</xdr:colOff>
      <xdr:row>18</xdr:row>
      <xdr:rowOff>38100</xdr:rowOff>
    </xdr:from>
    <xdr:to>
      <xdr:col>5</xdr:col>
      <xdr:colOff>457200</xdr:colOff>
      <xdr:row>19</xdr:row>
      <xdr:rowOff>60960</xdr:rowOff>
    </xdr:to>
    <xdr:sp macro="[0]!WaterSales_General_Help_box_maker_" textlink="">
      <xdr:nvSpPr>
        <xdr:cNvPr id="27" name="Oval 26">
          <a:extLst>
            <a:ext uri="{FF2B5EF4-FFF2-40B4-BE49-F238E27FC236}">
              <a16:creationId xmlns:a16="http://schemas.microsoft.com/office/drawing/2014/main" id="{1462BF18-25C0-4BB0-86F4-4D8462934580}"/>
            </a:ext>
          </a:extLst>
        </xdr:cNvPr>
        <xdr:cNvSpPr/>
      </xdr:nvSpPr>
      <xdr:spPr>
        <a:xfrm>
          <a:off x="5554980" y="3665220"/>
          <a:ext cx="274320" cy="274320"/>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1</xdr:col>
      <xdr:colOff>350520</xdr:colOff>
      <xdr:row>19</xdr:row>
      <xdr:rowOff>236220</xdr:rowOff>
    </xdr:from>
    <xdr:to>
      <xdr:col>1</xdr:col>
      <xdr:colOff>505968</xdr:colOff>
      <xdr:row>19</xdr:row>
      <xdr:rowOff>391668</xdr:rowOff>
    </xdr:to>
    <xdr:sp macro="[0]!WaterSales_to_Other_Systems_PWSID_message_box_maker_" textlink="">
      <xdr:nvSpPr>
        <xdr:cNvPr id="28" name="Oval 27">
          <a:extLst>
            <a:ext uri="{FF2B5EF4-FFF2-40B4-BE49-F238E27FC236}">
              <a16:creationId xmlns:a16="http://schemas.microsoft.com/office/drawing/2014/main" id="{326CB5B3-6857-43F6-B1D2-DD38AA66CB3F}"/>
            </a:ext>
          </a:extLst>
        </xdr:cNvPr>
        <xdr:cNvSpPr/>
      </xdr:nvSpPr>
      <xdr:spPr>
        <a:xfrm>
          <a:off x="1722120" y="4023360"/>
          <a:ext cx="155448" cy="155448"/>
        </a:xfrm>
        <a:prstGeom prst="ellipse">
          <a:avLst/>
        </a:prstGeom>
        <a:solidFill>
          <a:srgbClr val="EF625F"/>
        </a:solidFill>
        <a:ln w="15875">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0</xdr:col>
      <xdr:colOff>1188720</xdr:colOff>
      <xdr:row>8</xdr:row>
      <xdr:rowOff>15240</xdr:rowOff>
    </xdr:from>
    <xdr:to>
      <xdr:col>0</xdr:col>
      <xdr:colOff>1344168</xdr:colOff>
      <xdr:row>8</xdr:row>
      <xdr:rowOff>170688</xdr:rowOff>
    </xdr:to>
    <xdr:sp macro="[0]!WaterUsebyType_Residential_message_box_maker_" textlink="">
      <xdr:nvSpPr>
        <xdr:cNvPr id="50" name="Oval 49">
          <a:extLst>
            <a:ext uri="{FF2B5EF4-FFF2-40B4-BE49-F238E27FC236}">
              <a16:creationId xmlns:a16="http://schemas.microsoft.com/office/drawing/2014/main" id="{3EC540ED-CFA4-4747-8FB8-ECA954D04F4D}"/>
            </a:ext>
          </a:extLst>
        </xdr:cNvPr>
        <xdr:cNvSpPr/>
      </xdr:nvSpPr>
      <xdr:spPr>
        <a:xfrm>
          <a:off x="1188720" y="1828800"/>
          <a:ext cx="155448" cy="155448"/>
        </a:xfrm>
        <a:prstGeom prst="ellipse">
          <a:avLst/>
        </a:prstGeom>
        <a:solidFill>
          <a:srgbClr val="EF625F"/>
        </a:solidFill>
        <a:ln w="15875">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0</xdr:col>
      <xdr:colOff>1188720</xdr:colOff>
      <xdr:row>9</xdr:row>
      <xdr:rowOff>22860</xdr:rowOff>
    </xdr:from>
    <xdr:to>
      <xdr:col>0</xdr:col>
      <xdr:colOff>1344168</xdr:colOff>
      <xdr:row>9</xdr:row>
      <xdr:rowOff>178308</xdr:rowOff>
    </xdr:to>
    <xdr:sp macro="[0]!WaterUsebyType_Commercial_message_box_maker_" textlink="">
      <xdr:nvSpPr>
        <xdr:cNvPr id="51" name="Oval 50">
          <a:extLst>
            <a:ext uri="{FF2B5EF4-FFF2-40B4-BE49-F238E27FC236}">
              <a16:creationId xmlns:a16="http://schemas.microsoft.com/office/drawing/2014/main" id="{D0F75E7D-CB1A-48F4-A3E4-138B565670C5}"/>
            </a:ext>
          </a:extLst>
        </xdr:cNvPr>
        <xdr:cNvSpPr/>
      </xdr:nvSpPr>
      <xdr:spPr>
        <a:xfrm>
          <a:off x="1188720" y="2019300"/>
          <a:ext cx="155448" cy="155448"/>
        </a:xfrm>
        <a:prstGeom prst="ellipse">
          <a:avLst/>
        </a:prstGeom>
        <a:solidFill>
          <a:srgbClr val="EF625F"/>
        </a:solidFill>
        <a:ln w="15875">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0</xdr:col>
      <xdr:colOff>1181100</xdr:colOff>
      <xdr:row>10</xdr:row>
      <xdr:rowOff>22860</xdr:rowOff>
    </xdr:from>
    <xdr:to>
      <xdr:col>0</xdr:col>
      <xdr:colOff>1336548</xdr:colOff>
      <xdr:row>10</xdr:row>
      <xdr:rowOff>178308</xdr:rowOff>
    </xdr:to>
    <xdr:sp macro="[0]!WaterUsebyType_Industrial_message_box_maker_" textlink="">
      <xdr:nvSpPr>
        <xdr:cNvPr id="52" name="Oval 51">
          <a:extLst>
            <a:ext uri="{FF2B5EF4-FFF2-40B4-BE49-F238E27FC236}">
              <a16:creationId xmlns:a16="http://schemas.microsoft.com/office/drawing/2014/main" id="{ACDAC33C-53EA-4B3A-ABAA-21DCA86DBFE7}"/>
            </a:ext>
          </a:extLst>
        </xdr:cNvPr>
        <xdr:cNvSpPr/>
      </xdr:nvSpPr>
      <xdr:spPr>
        <a:xfrm>
          <a:off x="1181100" y="2202180"/>
          <a:ext cx="155448" cy="155448"/>
        </a:xfrm>
        <a:prstGeom prst="ellipse">
          <a:avLst/>
        </a:prstGeom>
        <a:solidFill>
          <a:srgbClr val="EF625F"/>
        </a:solidFill>
        <a:ln w="15875">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0</xdr:col>
      <xdr:colOff>1181100</xdr:colOff>
      <xdr:row>11</xdr:row>
      <xdr:rowOff>15240</xdr:rowOff>
    </xdr:from>
    <xdr:to>
      <xdr:col>0</xdr:col>
      <xdr:colOff>1336548</xdr:colOff>
      <xdr:row>11</xdr:row>
      <xdr:rowOff>170688</xdr:rowOff>
    </xdr:to>
    <xdr:sp macro="[0]!WaterUsebyType_Institutional_message_box_maker_" textlink="">
      <xdr:nvSpPr>
        <xdr:cNvPr id="53" name="Oval 52">
          <a:extLst>
            <a:ext uri="{FF2B5EF4-FFF2-40B4-BE49-F238E27FC236}">
              <a16:creationId xmlns:a16="http://schemas.microsoft.com/office/drawing/2014/main" id="{0716CEDB-5191-4377-98D9-4948E0547ECB}"/>
            </a:ext>
          </a:extLst>
        </xdr:cNvPr>
        <xdr:cNvSpPr/>
      </xdr:nvSpPr>
      <xdr:spPr>
        <a:xfrm>
          <a:off x="1181100" y="2377440"/>
          <a:ext cx="155448" cy="155448"/>
        </a:xfrm>
        <a:prstGeom prst="ellipse">
          <a:avLst/>
        </a:prstGeom>
        <a:solidFill>
          <a:srgbClr val="EF625F"/>
        </a:solidFill>
        <a:ln w="15875">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0</xdr:col>
      <xdr:colOff>1181100</xdr:colOff>
      <xdr:row>12</xdr:row>
      <xdr:rowOff>30480</xdr:rowOff>
    </xdr:from>
    <xdr:to>
      <xdr:col>0</xdr:col>
      <xdr:colOff>1336548</xdr:colOff>
      <xdr:row>13</xdr:row>
      <xdr:rowOff>3048</xdr:rowOff>
    </xdr:to>
    <xdr:sp macro="[0]!WaterUsebyType_System_Process_message_box_maker_" textlink="">
      <xdr:nvSpPr>
        <xdr:cNvPr id="54" name="Oval 53">
          <a:extLst>
            <a:ext uri="{FF2B5EF4-FFF2-40B4-BE49-F238E27FC236}">
              <a16:creationId xmlns:a16="http://schemas.microsoft.com/office/drawing/2014/main" id="{83703A64-8FB7-4858-B4A3-3B920A3CBB54}"/>
            </a:ext>
          </a:extLst>
        </xdr:cNvPr>
        <xdr:cNvSpPr/>
      </xdr:nvSpPr>
      <xdr:spPr>
        <a:xfrm>
          <a:off x="1181100" y="2575560"/>
          <a:ext cx="155448" cy="155448"/>
        </a:xfrm>
        <a:prstGeom prst="ellipse">
          <a:avLst/>
        </a:prstGeom>
        <a:solidFill>
          <a:srgbClr val="EF625F"/>
        </a:solidFill>
        <a:ln w="15875">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2</xdr:col>
      <xdr:colOff>449580</xdr:colOff>
      <xdr:row>7</xdr:row>
      <xdr:rowOff>220980</xdr:rowOff>
    </xdr:from>
    <xdr:to>
      <xdr:col>2</xdr:col>
      <xdr:colOff>605028</xdr:colOff>
      <xdr:row>7</xdr:row>
      <xdr:rowOff>376428</xdr:rowOff>
    </xdr:to>
    <xdr:sp macro="[0]!WaterUsebyType_Gallons_message_box_maker_" textlink="">
      <xdr:nvSpPr>
        <xdr:cNvPr id="55" name="Oval 54">
          <a:extLst>
            <a:ext uri="{FF2B5EF4-FFF2-40B4-BE49-F238E27FC236}">
              <a16:creationId xmlns:a16="http://schemas.microsoft.com/office/drawing/2014/main" id="{4E17D2F0-E220-4B7B-A416-907D1005E3B2}"/>
            </a:ext>
          </a:extLst>
        </xdr:cNvPr>
        <xdr:cNvSpPr/>
      </xdr:nvSpPr>
      <xdr:spPr>
        <a:xfrm>
          <a:off x="2651760" y="1531620"/>
          <a:ext cx="155448" cy="155448"/>
        </a:xfrm>
        <a:prstGeom prst="ellipse">
          <a:avLst/>
        </a:prstGeom>
        <a:solidFill>
          <a:srgbClr val="EF625F"/>
        </a:solidFill>
        <a:ln w="15875">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5</xdr:col>
      <xdr:colOff>434340</xdr:colOff>
      <xdr:row>7</xdr:row>
      <xdr:rowOff>365760</xdr:rowOff>
    </xdr:from>
    <xdr:to>
      <xdr:col>5</xdr:col>
      <xdr:colOff>589788</xdr:colOff>
      <xdr:row>7</xdr:row>
      <xdr:rowOff>521208</xdr:rowOff>
    </xdr:to>
    <xdr:sp macro="[0]!WaterUsebyType_Estimated_Gallons_message_box_maker_" textlink="">
      <xdr:nvSpPr>
        <xdr:cNvPr id="56" name="Oval 55">
          <a:extLst>
            <a:ext uri="{FF2B5EF4-FFF2-40B4-BE49-F238E27FC236}">
              <a16:creationId xmlns:a16="http://schemas.microsoft.com/office/drawing/2014/main" id="{88978F9F-0479-471C-9630-852E3F2E9E78}"/>
            </a:ext>
          </a:extLst>
        </xdr:cNvPr>
        <xdr:cNvSpPr/>
      </xdr:nvSpPr>
      <xdr:spPr>
        <a:xfrm>
          <a:off x="5806440" y="1676400"/>
          <a:ext cx="155448" cy="155448"/>
        </a:xfrm>
        <a:prstGeom prst="ellipse">
          <a:avLst/>
        </a:prstGeom>
        <a:solidFill>
          <a:srgbClr val="EF625F"/>
        </a:solidFill>
        <a:ln w="15875">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7</xdr:col>
      <xdr:colOff>182880</xdr:colOff>
      <xdr:row>6</xdr:row>
      <xdr:rowOff>7620</xdr:rowOff>
    </xdr:from>
    <xdr:to>
      <xdr:col>7</xdr:col>
      <xdr:colOff>457200</xdr:colOff>
      <xdr:row>7</xdr:row>
      <xdr:rowOff>30480</xdr:rowOff>
    </xdr:to>
    <xdr:sp macro="[0]!WaterUsebyType_General_Help_box_maker_" textlink="">
      <xdr:nvSpPr>
        <xdr:cNvPr id="57" name="Oval 56">
          <a:extLst>
            <a:ext uri="{FF2B5EF4-FFF2-40B4-BE49-F238E27FC236}">
              <a16:creationId xmlns:a16="http://schemas.microsoft.com/office/drawing/2014/main" id="{22C1B3A8-EDEB-4FEE-BB60-1835B2178DFC}"/>
            </a:ext>
          </a:extLst>
        </xdr:cNvPr>
        <xdr:cNvSpPr/>
      </xdr:nvSpPr>
      <xdr:spPr>
        <a:xfrm>
          <a:off x="7566660" y="1066800"/>
          <a:ext cx="274320" cy="274320"/>
        </a:xfrm>
        <a:prstGeom prst="ellipse">
          <a:avLst/>
        </a:prstGeom>
        <a:solidFill>
          <a:srgbClr val="EF625F"/>
        </a:solidFill>
        <a:ln>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2</xdr:col>
      <xdr:colOff>53340</xdr:colOff>
      <xdr:row>4</xdr:row>
      <xdr:rowOff>22860</xdr:rowOff>
    </xdr:from>
    <xdr:to>
      <xdr:col>2</xdr:col>
      <xdr:colOff>208788</xdr:colOff>
      <xdr:row>5</xdr:row>
      <xdr:rowOff>10668</xdr:rowOff>
    </xdr:to>
    <xdr:sp macro="[0]!Reporting_Year_message_box_maker_" textlink="">
      <xdr:nvSpPr>
        <xdr:cNvPr id="58" name="Oval 57">
          <a:extLst>
            <a:ext uri="{FF2B5EF4-FFF2-40B4-BE49-F238E27FC236}">
              <a16:creationId xmlns:a16="http://schemas.microsoft.com/office/drawing/2014/main" id="{2EFD12FA-A11C-4274-86D8-12D52BB79678}"/>
            </a:ext>
          </a:extLst>
        </xdr:cNvPr>
        <xdr:cNvSpPr/>
      </xdr:nvSpPr>
      <xdr:spPr>
        <a:xfrm>
          <a:off x="2255520" y="723900"/>
          <a:ext cx="155448" cy="155448"/>
        </a:xfrm>
        <a:prstGeom prst="ellipse">
          <a:avLst/>
        </a:prstGeom>
        <a:solidFill>
          <a:srgbClr val="EF625F"/>
        </a:solidFill>
        <a:ln w="15875">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2</xdr:col>
      <xdr:colOff>45720</xdr:colOff>
      <xdr:row>3</xdr:row>
      <xdr:rowOff>7620</xdr:rowOff>
    </xdr:from>
    <xdr:to>
      <xdr:col>2</xdr:col>
      <xdr:colOff>201168</xdr:colOff>
      <xdr:row>3</xdr:row>
      <xdr:rowOff>163068</xdr:rowOff>
    </xdr:to>
    <xdr:sp macro="[0]!EnterPWSID_message_box_maker_" textlink="">
      <xdr:nvSpPr>
        <xdr:cNvPr id="59" name="Oval 58">
          <a:extLst>
            <a:ext uri="{FF2B5EF4-FFF2-40B4-BE49-F238E27FC236}">
              <a16:creationId xmlns:a16="http://schemas.microsoft.com/office/drawing/2014/main" id="{36C5D207-B2EE-4448-AE55-ECD289991A11}"/>
            </a:ext>
          </a:extLst>
        </xdr:cNvPr>
        <xdr:cNvSpPr/>
      </xdr:nvSpPr>
      <xdr:spPr>
        <a:xfrm>
          <a:off x="2247900" y="541020"/>
          <a:ext cx="155448" cy="155448"/>
        </a:xfrm>
        <a:prstGeom prst="ellipse">
          <a:avLst/>
        </a:prstGeom>
        <a:solidFill>
          <a:srgbClr val="EF625F"/>
        </a:solidFill>
        <a:ln w="15875">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twoCellAnchor>
    <xdr:from>
      <xdr:col>2</xdr:col>
      <xdr:colOff>228600</xdr:colOff>
      <xdr:row>2</xdr:row>
      <xdr:rowOff>160020</xdr:rowOff>
    </xdr:from>
    <xdr:to>
      <xdr:col>3</xdr:col>
      <xdr:colOff>76200</xdr:colOff>
      <xdr:row>4</xdr:row>
      <xdr:rowOff>15240</xdr:rowOff>
    </xdr:to>
    <xdr:sp macro="" textlink="">
      <xdr:nvSpPr>
        <xdr:cNvPr id="5" name="TextBox 4">
          <a:extLst>
            <a:ext uri="{FF2B5EF4-FFF2-40B4-BE49-F238E27FC236}">
              <a16:creationId xmlns:a16="http://schemas.microsoft.com/office/drawing/2014/main" id="{93FF2B40-F7D3-48A8-8640-ED9F37EAB78D}"/>
            </a:ext>
          </a:extLst>
        </xdr:cNvPr>
        <xdr:cNvSpPr txBox="1"/>
      </xdr:nvSpPr>
      <xdr:spPr>
        <a:xfrm>
          <a:off x="2430780" y="525780"/>
          <a:ext cx="922020" cy="205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900" b="1" baseline="0">
              <a:solidFill>
                <a:srgbClr val="007A37"/>
              </a:solidFill>
              <a:latin typeface="Arial" panose="020B0604020202020204" pitchFamily="34" charset="0"/>
              <a:cs typeface="Arial" panose="020B0604020202020204" pitchFamily="34" charset="0"/>
            </a:rPr>
            <a:t>&lt;&lt; </a:t>
          </a:r>
          <a:r>
            <a:rPr lang="en-US" sz="900" b="1">
              <a:solidFill>
                <a:srgbClr val="007A37"/>
              </a:solidFill>
              <a:latin typeface="Arial" panose="020B0604020202020204" pitchFamily="34" charset="0"/>
              <a:cs typeface="Arial" panose="020B0604020202020204" pitchFamily="34" charset="0"/>
            </a:rPr>
            <a:t>Start Here</a:t>
          </a:r>
        </a:p>
      </xdr:txBody>
    </xdr:sp>
    <xdr:clientData/>
  </xdr:twoCellAnchor>
  <xdr:twoCellAnchor>
    <xdr:from>
      <xdr:col>5</xdr:col>
      <xdr:colOff>22860</xdr:colOff>
      <xdr:row>0</xdr:row>
      <xdr:rowOff>76201</xdr:rowOff>
    </xdr:from>
    <xdr:to>
      <xdr:col>6</xdr:col>
      <xdr:colOff>0</xdr:colOff>
      <xdr:row>1</xdr:row>
      <xdr:rowOff>106680</xdr:rowOff>
    </xdr:to>
    <xdr:sp macro="[0]!Clear_User_Data" textlink="">
      <xdr:nvSpPr>
        <xdr:cNvPr id="3" name="Rectangle 2">
          <a:extLst>
            <a:ext uri="{FF2B5EF4-FFF2-40B4-BE49-F238E27FC236}">
              <a16:creationId xmlns:a16="http://schemas.microsoft.com/office/drawing/2014/main" id="{13A03DE1-5D0F-4269-9C05-DEBD650AAF4A}"/>
            </a:ext>
          </a:extLst>
        </xdr:cNvPr>
        <xdr:cNvSpPr/>
      </xdr:nvSpPr>
      <xdr:spPr bwMode="auto">
        <a:xfrm>
          <a:off x="5394960" y="76201"/>
          <a:ext cx="982980" cy="228599"/>
        </a:xfrm>
        <a:prstGeom prst="rect">
          <a:avLst/>
        </a:prstGeom>
        <a:solidFill>
          <a:srgbClr val="FF0000">
            <a:alpha val="89804"/>
          </a:srgbClr>
        </a:solidFill>
        <a:ln w="28575" cap="flat" cmpd="sng" algn="ctr">
          <a:noFill/>
          <a:prstDash val="solid"/>
          <a:round/>
          <a:headEnd type="none" w="med" len="med"/>
          <a:tailEnd type="none" w="med" len="med"/>
        </a:ln>
        <a:effectLst>
          <a:outerShdw sx="1000" sy="1000" algn="ctr" rotWithShape="0">
            <a:srgbClr val="000000"/>
          </a:outerShdw>
        </a:effectLst>
        <a:scene3d>
          <a:camera prst="orthographicFront"/>
          <a:lightRig rig="threePt" dir="t"/>
        </a:scene3d>
        <a:sp3d>
          <a:bevelT/>
        </a:sp3d>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a:r>
            <a:rPr lang="en-US" sz="900" b="1" i="0" baseline="0">
              <a:solidFill>
                <a:sysClr val="windowText" lastClr="000000"/>
              </a:solidFill>
              <a:effectLst/>
              <a:latin typeface="Arial" panose="020B0604020202020204" pitchFamily="34" charset="0"/>
              <a:cs typeface="Arial" panose="020B0604020202020204" pitchFamily="34" charset="0"/>
            </a:rPr>
            <a:t>Clear User Data</a:t>
          </a:r>
        </a:p>
      </xdr:txBody>
    </xdr:sp>
    <xdr:clientData/>
  </xdr:twoCellAnchor>
  <xdr:twoCellAnchor>
    <xdr:from>
      <xdr:col>6</xdr:col>
      <xdr:colOff>137160</xdr:colOff>
      <xdr:row>0</xdr:row>
      <xdr:rowOff>114300</xdr:rowOff>
    </xdr:from>
    <xdr:to>
      <xdr:col>6</xdr:col>
      <xdr:colOff>292608</xdr:colOff>
      <xdr:row>1</xdr:row>
      <xdr:rowOff>71628</xdr:rowOff>
    </xdr:to>
    <xdr:sp macro="[0]!ClearUserData_message_box_maker_" textlink="">
      <xdr:nvSpPr>
        <xdr:cNvPr id="4" name="Oval 3">
          <a:extLst>
            <a:ext uri="{FF2B5EF4-FFF2-40B4-BE49-F238E27FC236}">
              <a16:creationId xmlns:a16="http://schemas.microsoft.com/office/drawing/2014/main" id="{739B63E4-C804-4148-88FD-4B7FA4453AE2}"/>
            </a:ext>
          </a:extLst>
        </xdr:cNvPr>
        <xdr:cNvSpPr/>
      </xdr:nvSpPr>
      <xdr:spPr>
        <a:xfrm>
          <a:off x="6515100" y="114300"/>
          <a:ext cx="155448" cy="155448"/>
        </a:xfrm>
        <a:prstGeom prst="ellipse">
          <a:avLst/>
        </a:prstGeom>
        <a:solidFill>
          <a:srgbClr val="EF625F"/>
        </a:solidFill>
        <a:ln w="15875">
          <a:noFill/>
        </a:ln>
        <a:effectLst>
          <a:outerShdw blurRad="50800" dist="38100" dir="8100000" algn="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Georgia Pro Black" panose="020F0502020204030204" pitchFamily="18" charset="0"/>
              <a:ea typeface="STXingkai" panose="02010800040101010101" pitchFamily="2" charset="-122"/>
              <a:cs typeface="Times New Roman" panose="02020603050405020304" pitchFamily="18" charset="0"/>
            </a:rPr>
            <a:t>i</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657226</xdr:colOff>
      <xdr:row>38</xdr:row>
      <xdr:rowOff>114300</xdr:rowOff>
    </xdr:from>
    <xdr:to>
      <xdr:col>1</xdr:col>
      <xdr:colOff>885826</xdr:colOff>
      <xdr:row>41</xdr:row>
      <xdr:rowOff>114300</xdr:rowOff>
    </xdr:to>
    <xdr:sp macro="[0]!Clear_Monthly_Data" textlink="">
      <xdr:nvSpPr>
        <xdr:cNvPr id="2" name="Rectangle: Rounded Corners 1">
          <a:extLst>
            <a:ext uri="{FF2B5EF4-FFF2-40B4-BE49-F238E27FC236}">
              <a16:creationId xmlns:a16="http://schemas.microsoft.com/office/drawing/2014/main" id="{4C434C4D-6593-4422-A582-76D5EFCE1B49}"/>
            </a:ext>
          </a:extLst>
        </xdr:cNvPr>
        <xdr:cNvSpPr/>
      </xdr:nvSpPr>
      <xdr:spPr>
        <a:xfrm>
          <a:off x="657226" y="6305550"/>
          <a:ext cx="1276350" cy="4857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Clear</a:t>
          </a:r>
          <a:r>
            <a:rPr lang="en-US" sz="1100" baseline="0"/>
            <a:t> Data for all Months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485774</xdr:colOff>
      <xdr:row>18</xdr:row>
      <xdr:rowOff>133350</xdr:rowOff>
    </xdr:from>
    <xdr:to>
      <xdr:col>1</xdr:col>
      <xdr:colOff>809624</xdr:colOff>
      <xdr:row>22</xdr:row>
      <xdr:rowOff>28575</xdr:rowOff>
    </xdr:to>
    <xdr:sp macro="[0]!Transfer_Data" textlink="">
      <xdr:nvSpPr>
        <xdr:cNvPr id="2" name="Rectangle: Rounded Corners 1">
          <a:extLst>
            <a:ext uri="{FF2B5EF4-FFF2-40B4-BE49-F238E27FC236}">
              <a16:creationId xmlns:a16="http://schemas.microsoft.com/office/drawing/2014/main" id="{9BD9C332-2177-44C1-AAA6-2DC8E3B858A6}"/>
            </a:ext>
          </a:extLst>
        </xdr:cNvPr>
        <xdr:cNvSpPr/>
      </xdr:nvSpPr>
      <xdr:spPr>
        <a:xfrm>
          <a:off x="485774" y="6162675"/>
          <a:ext cx="1057275" cy="542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Transfer data to Worksheet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cwater.org/WUDC/app/LWSP/docs/instructions.pdf"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hyperlink" Target="https://efc.sog.unc.edu/resource/north-carolina-rates-resourc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76"/>
  <sheetViews>
    <sheetView showGridLines="0" tabSelected="1" zoomScaleNormal="100" workbookViewId="0">
      <selection activeCell="B4" sqref="B4"/>
    </sheetView>
  </sheetViews>
  <sheetFormatPr defaultColWidth="9.109375" defaultRowHeight="13.2"/>
  <cols>
    <col min="1" max="1" width="20" style="4" customWidth="1"/>
    <col min="2" max="2" width="12.109375" style="4" customWidth="1"/>
    <col min="3" max="3" width="15.6640625" style="4" customWidth="1"/>
    <col min="4" max="4" width="18" style="4" customWidth="1"/>
    <col min="5" max="5" width="12.5546875" style="4" customWidth="1"/>
    <col min="6" max="14" width="14.6640625" style="4" customWidth="1"/>
    <col min="15" max="15" width="8" style="4" customWidth="1"/>
    <col min="16" max="16384" width="9.109375" style="4"/>
  </cols>
  <sheetData>
    <row r="1" spans="1:14" ht="15.6">
      <c r="A1" s="116" t="s">
        <v>515</v>
      </c>
    </row>
    <row r="2" spans="1:14">
      <c r="A2" s="5"/>
      <c r="H2" s="1"/>
      <c r="I2" s="2"/>
      <c r="J2" s="2"/>
      <c r="K2" s="2"/>
      <c r="L2" s="2"/>
    </row>
    <row r="3" spans="1:14" ht="18" customHeight="1">
      <c r="A3" s="119" t="s">
        <v>27</v>
      </c>
      <c r="B3" s="142" t="str">
        <f>IF(B4&lt;&gt;0,VLOOKUP(B4,DWR_LWSP_Data_Systems!A2:B702,2,FALSE),"No Data")</f>
        <v>No Data</v>
      </c>
      <c r="C3" s="142"/>
      <c r="D3" s="142"/>
      <c r="E3" s="142"/>
      <c r="F3" s="142"/>
      <c r="G3" s="2"/>
      <c r="H3" s="1"/>
      <c r="I3" s="2"/>
      <c r="J3" s="2"/>
      <c r="K3" s="2"/>
      <c r="L3" s="2"/>
    </row>
    <row r="4" spans="1:14" ht="14.4">
      <c r="A4" s="5" t="s">
        <v>514</v>
      </c>
      <c r="B4" s="118"/>
      <c r="C4" s="105"/>
      <c r="D4" s="117"/>
      <c r="E4" s="32"/>
      <c r="G4" s="93"/>
      <c r="H4" s="1"/>
      <c r="I4" s="2"/>
      <c r="J4" s="2"/>
      <c r="K4" s="2"/>
      <c r="L4" s="2"/>
    </row>
    <row r="5" spans="1:14">
      <c r="A5" s="5" t="s">
        <v>42</v>
      </c>
      <c r="B5" s="106"/>
      <c r="C5" s="104"/>
      <c r="D5" s="141" t="s">
        <v>1696</v>
      </c>
      <c r="E5" s="141"/>
      <c r="F5" s="141"/>
      <c r="G5" s="115" t="s">
        <v>1697</v>
      </c>
      <c r="H5" s="1"/>
      <c r="I5" s="2"/>
      <c r="J5" s="2"/>
      <c r="K5" s="2"/>
      <c r="L5" s="2"/>
    </row>
    <row r="6" spans="1:14" ht="13.8" thickBot="1">
      <c r="A6" s="102" t="str">
        <f>IF(B5&lt;&gt;0,IF(OR(MOD(B5,400)=0,AND(MOD(B5,4)=0,MOD(B5,100)&lt;&gt;0)),"Leap Year", "Not a Leap Year"),"No Data")</f>
        <v>No Data</v>
      </c>
      <c r="B6" s="103" t="str">
        <f>IF(B5&lt;&gt;0,365+IF(MOD(B5,4)=0,IF(MOD(B5,100)=0,IF(MOD(B5,400)=0,1,0),1),0),"No Data")</f>
        <v>No Data</v>
      </c>
      <c r="C6"/>
      <c r="D6"/>
      <c r="E6"/>
      <c r="F6"/>
      <c r="G6"/>
      <c r="H6" s="1"/>
      <c r="I6" s="2"/>
      <c r="J6" s="2"/>
      <c r="K6" s="2"/>
      <c r="L6" s="2"/>
    </row>
    <row r="7" spans="1:14" ht="19.8" thickTop="1" thickBot="1">
      <c r="A7" s="98" t="s">
        <v>1</v>
      </c>
      <c r="B7" s="74"/>
      <c r="C7" s="74"/>
      <c r="D7" s="75">
        <f>D9+D10+D11+D12+D13</f>
        <v>0</v>
      </c>
      <c r="E7" s="74"/>
      <c r="F7" s="74"/>
      <c r="G7" s="75">
        <f>G9+G10+G11+G12</f>
        <v>0</v>
      </c>
      <c r="H7" s="3"/>
      <c r="I7" s="2"/>
      <c r="J7" s="1"/>
      <c r="K7" s="2"/>
      <c r="L7" s="1"/>
      <c r="M7" s="2"/>
      <c r="N7" s="2"/>
    </row>
    <row r="8" spans="1:14" ht="43.8" thickTop="1">
      <c r="A8" s="130" t="s">
        <v>7</v>
      </c>
      <c r="B8" s="130" t="s">
        <v>8</v>
      </c>
      <c r="C8" s="130" t="s">
        <v>9</v>
      </c>
      <c r="D8" s="130" t="s">
        <v>10</v>
      </c>
      <c r="E8" s="130" t="s">
        <v>11</v>
      </c>
      <c r="F8" s="130" t="s">
        <v>504</v>
      </c>
      <c r="G8" s="130" t="s">
        <v>12</v>
      </c>
      <c r="H8" s="7"/>
      <c r="J8" s="33"/>
      <c r="K8" s="31"/>
      <c r="L8" s="1"/>
      <c r="M8" s="2"/>
      <c r="N8" s="2"/>
    </row>
    <row r="9" spans="1:14" ht="14.4">
      <c r="A9" s="140" t="s">
        <v>2</v>
      </c>
      <c r="B9" s="48"/>
      <c r="C9" s="48"/>
      <c r="D9" s="94">
        <f>IF(C9&gt;0,C9/1000000/$B$6,0)</f>
        <v>0</v>
      </c>
      <c r="E9" s="6"/>
      <c r="F9" s="10"/>
      <c r="G9" s="94">
        <f>IF(F9&gt;0,F9/1000000/$B$6,0)</f>
        <v>0</v>
      </c>
      <c r="J9" s="1"/>
      <c r="K9" s="2"/>
      <c r="L9" s="1"/>
      <c r="M9" s="2"/>
      <c r="N9" s="2"/>
    </row>
    <row r="10" spans="1:14" ht="14.4">
      <c r="A10" s="140" t="s">
        <v>3</v>
      </c>
      <c r="B10" s="48"/>
      <c r="C10" s="48"/>
      <c r="D10" s="94">
        <f>IF(C10&gt;0,C10/1000000/$B$6,0)</f>
        <v>0</v>
      </c>
      <c r="E10" s="6"/>
      <c r="F10" s="10"/>
      <c r="G10" s="94">
        <f t="shared" ref="G10:G12" si="0">IF(F10&gt;0,F10/1000000/$B$6,0)</f>
        <v>0</v>
      </c>
      <c r="J10" s="1"/>
      <c r="K10" s="2"/>
      <c r="L10" s="1"/>
      <c r="M10" s="2"/>
      <c r="N10" s="2"/>
    </row>
    <row r="11" spans="1:14" ht="14.4">
      <c r="A11" s="140" t="s">
        <v>4</v>
      </c>
      <c r="B11" s="48"/>
      <c r="C11" s="48"/>
      <c r="D11" s="94">
        <f>IF(C11&gt;0,C11/1000000/$B$6,0)</f>
        <v>0</v>
      </c>
      <c r="E11" s="6"/>
      <c r="F11" s="10"/>
      <c r="G11" s="94">
        <f t="shared" si="0"/>
        <v>0</v>
      </c>
      <c r="I11"/>
      <c r="J11" s="1"/>
      <c r="K11"/>
      <c r="L11" s="1"/>
      <c r="M11" s="1"/>
      <c r="N11" s="1"/>
    </row>
    <row r="12" spans="1:14" ht="14.4">
      <c r="A12" s="140" t="s">
        <v>5</v>
      </c>
      <c r="B12" s="48"/>
      <c r="C12" s="48"/>
      <c r="D12" s="94">
        <f>IF(C12&gt;0,C12/1000000/$B$6,0)</f>
        <v>0</v>
      </c>
      <c r="E12" s="6"/>
      <c r="F12" s="10"/>
      <c r="G12" s="94">
        <f t="shared" si="0"/>
        <v>0</v>
      </c>
      <c r="J12" s="2"/>
      <c r="K12" s="2"/>
      <c r="L12" s="1"/>
      <c r="M12" s="1"/>
      <c r="N12" s="1"/>
    </row>
    <row r="13" spans="1:14" ht="14.4">
      <c r="A13" s="140" t="s">
        <v>6</v>
      </c>
      <c r="B13" s="37"/>
      <c r="C13" s="11"/>
      <c r="D13" s="94">
        <f>IF(C13&gt;0,C13/1000000/$B$6,0)</f>
        <v>0</v>
      </c>
      <c r="E13" s="28"/>
      <c r="F13" s="29"/>
      <c r="G13" s="30"/>
      <c r="I13"/>
      <c r="J13" s="2"/>
      <c r="K13" s="2"/>
      <c r="L13" s="1"/>
      <c r="M13" s="1"/>
      <c r="N13" s="1"/>
    </row>
    <row r="14" spans="1:14">
      <c r="A14" s="12"/>
      <c r="C14" s="13"/>
      <c r="D14" s="14"/>
      <c r="J14" s="2"/>
      <c r="K14" s="2"/>
      <c r="L14" s="1"/>
      <c r="M14" s="1"/>
      <c r="N14" s="1"/>
    </row>
    <row r="15" spans="1:14">
      <c r="A15" s="12"/>
      <c r="C15" s="13"/>
      <c r="D15" s="14"/>
      <c r="G15" s="1"/>
      <c r="H15" s="2"/>
      <c r="I15" s="2"/>
      <c r="J15" s="2"/>
      <c r="K15" s="2"/>
      <c r="L15" s="1"/>
      <c r="M15" s="2"/>
      <c r="N15" s="2"/>
    </row>
    <row r="16" spans="1:14">
      <c r="A16" s="12"/>
      <c r="B16" s="12"/>
      <c r="C16" s="13"/>
      <c r="D16" s="14"/>
      <c r="G16" s="1"/>
      <c r="H16" s="34"/>
      <c r="I16" s="2"/>
      <c r="J16" s="2"/>
      <c r="K16" s="2"/>
      <c r="L16" s="2"/>
      <c r="M16" s="2"/>
      <c r="N16" s="2"/>
    </row>
    <row r="17" spans="1:11">
      <c r="G17" s="1"/>
      <c r="H17" s="2"/>
      <c r="I17" s="2"/>
      <c r="J17" s="2"/>
      <c r="K17" s="2"/>
    </row>
    <row r="18" spans="1:11" ht="13.8" thickBot="1">
      <c r="G18" s="1"/>
      <c r="H18" s="2"/>
      <c r="I18" s="2"/>
      <c r="J18" s="2"/>
      <c r="K18" s="2"/>
    </row>
    <row r="19" spans="1:11" ht="19.8" thickTop="1" thickBot="1">
      <c r="A19" s="98" t="s">
        <v>13</v>
      </c>
      <c r="B19" s="74"/>
      <c r="C19" s="74"/>
      <c r="D19" s="75">
        <f>(IF(C21&gt;0,D21*E21,0)+IF(C22&gt;0,D22*E22,0)+IF(C23&gt;0,D23*E23,0)+IF(C24&gt;0,D24*E24,0)+IF(C25&gt;0,D25*E25,0)+IF(C26&gt;0,D26*E26,0)+IF(C27&gt;0,D27*E27,0)+IF(C28&gt;0,D28*E28,0)+IF(C29&gt;0,D29*E29,0)+IF(C30&gt;0,D30*E30,0)+IF(C31&gt;0,D31*E31))/IF(A6="Leap Year",366,365)</f>
        <v>0</v>
      </c>
      <c r="E19" s="74"/>
      <c r="F19" s="39"/>
      <c r="G19" s="15"/>
      <c r="H19" s="2"/>
      <c r="I19" s="2"/>
      <c r="J19" s="2"/>
      <c r="K19" s="2"/>
    </row>
    <row r="20" spans="1:11" ht="39.75" customHeight="1" thickTop="1">
      <c r="A20" s="130" t="s">
        <v>14</v>
      </c>
      <c r="B20" s="130" t="s">
        <v>15</v>
      </c>
      <c r="C20" s="130" t="s">
        <v>505</v>
      </c>
      <c r="D20" s="130" t="s">
        <v>16</v>
      </c>
      <c r="E20" s="131" t="s">
        <v>506</v>
      </c>
      <c r="F20" s="40"/>
      <c r="G20" s="16"/>
    </row>
    <row r="21" spans="1:11" ht="14.4">
      <c r="A21" s="92"/>
      <c r="B21" s="45"/>
      <c r="C21" s="48"/>
      <c r="D21" s="94">
        <f t="shared" ref="D21:D31" si="1">IF(E21=0,0,IF(C21&gt;0,C21/1000000/E21,0))</f>
        <v>0</v>
      </c>
      <c r="E21" s="18"/>
      <c r="F21" s="12"/>
    </row>
    <row r="22" spans="1:11" ht="14.4">
      <c r="A22" s="92"/>
      <c r="B22" s="45"/>
      <c r="C22" s="48"/>
      <c r="D22" s="94">
        <f t="shared" si="1"/>
        <v>0</v>
      </c>
      <c r="E22" s="18"/>
      <c r="F22" s="12"/>
    </row>
    <row r="23" spans="1:11" ht="14.4">
      <c r="A23" s="92"/>
      <c r="B23" s="45"/>
      <c r="C23" s="48"/>
      <c r="D23" s="94">
        <f t="shared" si="1"/>
        <v>0</v>
      </c>
      <c r="E23" s="18"/>
      <c r="F23" s="22"/>
    </row>
    <row r="24" spans="1:11" ht="14.4">
      <c r="A24" s="92"/>
      <c r="B24" s="45"/>
      <c r="C24" s="48"/>
      <c r="D24" s="94">
        <f t="shared" si="1"/>
        <v>0</v>
      </c>
      <c r="E24" s="18"/>
      <c r="F24" s="22"/>
    </row>
    <row r="25" spans="1:11" ht="14.4">
      <c r="A25" s="92"/>
      <c r="B25" s="45"/>
      <c r="C25" s="48"/>
      <c r="D25" s="94">
        <f t="shared" si="1"/>
        <v>0</v>
      </c>
      <c r="E25" s="18"/>
      <c r="F25" s="22"/>
    </row>
    <row r="26" spans="1:11" ht="14.4">
      <c r="A26" s="92"/>
      <c r="B26" s="9"/>
      <c r="C26" s="9"/>
      <c r="D26" s="94">
        <f t="shared" si="1"/>
        <v>0</v>
      </c>
      <c r="E26" s="18"/>
      <c r="F26" s="22"/>
    </row>
    <row r="27" spans="1:11" ht="14.4">
      <c r="A27" s="92"/>
      <c r="B27" s="9"/>
      <c r="C27" s="9"/>
      <c r="D27" s="94">
        <f t="shared" si="1"/>
        <v>0</v>
      </c>
      <c r="E27" s="18"/>
      <c r="F27" s="22"/>
    </row>
    <row r="28" spans="1:11" ht="14.4">
      <c r="A28" s="92"/>
      <c r="B28" s="9"/>
      <c r="C28" s="9"/>
      <c r="D28" s="94">
        <f t="shared" si="1"/>
        <v>0</v>
      </c>
      <c r="E28" s="18"/>
      <c r="F28" s="22"/>
    </row>
    <row r="29" spans="1:11" ht="14.4">
      <c r="A29" s="92"/>
      <c r="B29" s="9"/>
      <c r="C29" s="9"/>
      <c r="D29" s="94">
        <f t="shared" si="1"/>
        <v>0</v>
      </c>
      <c r="E29" s="18"/>
      <c r="F29" s="22"/>
    </row>
    <row r="30" spans="1:11" ht="14.4">
      <c r="A30" s="92"/>
      <c r="B30" s="9"/>
      <c r="C30" s="9"/>
      <c r="D30" s="94">
        <f t="shared" si="1"/>
        <v>0</v>
      </c>
      <c r="E30" s="18"/>
      <c r="F30" s="22"/>
    </row>
    <row r="31" spans="1:11" ht="14.4">
      <c r="A31" s="92"/>
      <c r="B31" s="9"/>
      <c r="C31" s="11"/>
      <c r="D31" s="94">
        <f t="shared" si="1"/>
        <v>0</v>
      </c>
      <c r="E31" s="18"/>
      <c r="F31" s="12"/>
    </row>
    <row r="33" spans="1:14">
      <c r="J33" s="1"/>
      <c r="K33" s="2"/>
      <c r="L33" s="2"/>
      <c r="M33" s="2"/>
      <c r="N33" s="2"/>
    </row>
    <row r="34" spans="1:14">
      <c r="J34" s="1"/>
      <c r="K34" s="2"/>
      <c r="L34" s="2"/>
      <c r="M34" s="2"/>
      <c r="N34" s="2"/>
    </row>
    <row r="35" spans="1:14">
      <c r="J35" s="1"/>
      <c r="K35" s="2"/>
      <c r="L35" s="2"/>
      <c r="M35" s="2"/>
      <c r="N35" s="2"/>
    </row>
    <row r="36" spans="1:14" ht="13.8" thickBot="1">
      <c r="J36" s="1"/>
      <c r="K36" s="2"/>
      <c r="L36" s="2"/>
      <c r="M36" s="2"/>
      <c r="N36" s="2"/>
    </row>
    <row r="37" spans="1:14" ht="19.8" thickTop="1" thickBot="1">
      <c r="A37" s="98" t="s">
        <v>28</v>
      </c>
      <c r="B37" s="74"/>
      <c r="C37" s="76"/>
      <c r="D37" s="101" t="s">
        <v>511</v>
      </c>
      <c r="E37" s="50"/>
      <c r="F37" s="51"/>
      <c r="G37" s="74"/>
      <c r="H37" s="74"/>
      <c r="I37" s="75">
        <f>(SUM(C39:C42)+SUM(F39:F42)+SUM(I39:I42))/12</f>
        <v>0</v>
      </c>
      <c r="J37" s="3"/>
      <c r="K37" s="2"/>
      <c r="L37" s="2"/>
      <c r="M37" s="2"/>
      <c r="N37" s="2"/>
    </row>
    <row r="38" spans="1:14" ht="29.4" thickTop="1">
      <c r="A38" s="130"/>
      <c r="B38" s="130" t="s">
        <v>9</v>
      </c>
      <c r="C38" s="130" t="s">
        <v>41</v>
      </c>
      <c r="D38" s="130"/>
      <c r="E38" s="130" t="s">
        <v>9</v>
      </c>
      <c r="F38" s="130" t="s">
        <v>41</v>
      </c>
      <c r="G38" s="130"/>
      <c r="H38" s="130" t="s">
        <v>9</v>
      </c>
      <c r="I38" s="130" t="s">
        <v>41</v>
      </c>
    </row>
    <row r="39" spans="1:14" ht="14.4">
      <c r="A39" s="17" t="s">
        <v>29</v>
      </c>
      <c r="B39" s="48"/>
      <c r="C39" s="94">
        <f>IF(B39&gt;0,IF(D45="N",B39/1000000/DAY(DATE(B5,1+1,1)-1)+D118,B39/1000000/DAY(DATE(B5,1+1,1)-1)),D118)</f>
        <v>0</v>
      </c>
      <c r="D39" s="17" t="s">
        <v>33</v>
      </c>
      <c r="E39" s="48"/>
      <c r="F39" s="94">
        <f>IF(E39&gt;0,IF(D45="N",E39/1000000/DAY(DATE(B5,5+1,1)-1)+D118,E39/1000000/DAY(DATE(B5,5+1,1)-1)),D118)</f>
        <v>0</v>
      </c>
      <c r="G39" s="17" t="s">
        <v>37</v>
      </c>
      <c r="H39" s="48"/>
      <c r="I39" s="94">
        <f>IF(H39&gt;0,IF(D45="N",H39/1000000/DAY(DATE(B5,9+1,1)-1)+D118,H39/1000000/DAY(DATE(B5,9+1,1)-1)),D118)</f>
        <v>0</v>
      </c>
      <c r="L39" s="49"/>
      <c r="M39" s="49"/>
      <c r="N39" s="49"/>
    </row>
    <row r="40" spans="1:14" ht="14.4">
      <c r="A40" s="17" t="s">
        <v>30</v>
      </c>
      <c r="B40" s="45"/>
      <c r="C40" s="94">
        <f>IF(B40&gt;0,IF(D45="N",B40/1000000/DAY(DATE(B5,2+1,1)-1)+D118,B40/1000000/DAY(DATE(B5,2+1,1)-1)),D118)</f>
        <v>0</v>
      </c>
      <c r="D40" s="17" t="s">
        <v>34</v>
      </c>
      <c r="E40" s="48"/>
      <c r="F40" s="94">
        <f>IF(E40&gt;0,IF(D45="N",E40/1000000/DAY(DATE(B5,6+1,1)-1)+D118,E40/1000000/DAY(DATE(B5,6+1,1)-1)),D118)</f>
        <v>0</v>
      </c>
      <c r="G40" s="17" t="s">
        <v>38</v>
      </c>
      <c r="H40" s="48"/>
      <c r="I40" s="94">
        <f>IF(H40&gt;0,IF(D45="N",H40/1000000/DAY(DATE(B5,10+1,1)-1)+D118,H40/1000000/DAY(DATE(B5,10+1,1)-1)),D118)</f>
        <v>0</v>
      </c>
      <c r="L40" s="49"/>
      <c r="M40" s="49"/>
      <c r="N40" s="49"/>
    </row>
    <row r="41" spans="1:14" ht="14.4">
      <c r="A41" s="17" t="s">
        <v>31</v>
      </c>
      <c r="B41" s="48"/>
      <c r="C41" s="94">
        <f>IF(B41&gt;0,IF(D45="N",B41/1000000/DAY(DATE(B5,3+1,1)-1)+D118,B41/1000000/DAY(DATE(B5,3+1,1)-1)),D118)</f>
        <v>0</v>
      </c>
      <c r="D41" s="17" t="s">
        <v>35</v>
      </c>
      <c r="E41" s="48"/>
      <c r="F41" s="94">
        <f>IF(E41&gt;0,IF(D45="N",E41/1000000/DAY(DATE(B5,7+1,1)-1)+D118,E41/1000000/DAY(DATE(B5,7+1,1)-1)),D118)</f>
        <v>0</v>
      </c>
      <c r="G41" s="17" t="s">
        <v>39</v>
      </c>
      <c r="H41" s="48"/>
      <c r="I41" s="94">
        <f>IF(H41&gt;0,IF(D45="N",H41/1000000/DAY(DATE(B5,11+1,1)-1)+D118,H41/1000000/DAY(DATE(B5,11+1,1)-1)),D118)</f>
        <v>0</v>
      </c>
      <c r="L41" s="49"/>
      <c r="M41" s="49"/>
      <c r="N41" s="49"/>
    </row>
    <row r="42" spans="1:14" ht="14.4">
      <c r="A42" s="17" t="s">
        <v>32</v>
      </c>
      <c r="B42" s="48"/>
      <c r="C42" s="94">
        <f>IF(B42&gt;0,IF(D45="N",B42/1000000/DAY(DATE(B5,4+1,1)-1)+D118,B42/1000000/DAY(DATE(B5,4+1,1)-1)),D118)</f>
        <v>0</v>
      </c>
      <c r="D42" s="17" t="s">
        <v>36</v>
      </c>
      <c r="E42" s="48"/>
      <c r="F42" s="94">
        <f>IF(E42&gt;0,IF(D45="N",E42/1000000/DAY(DATE(B5,8+1,1)-1)+D118,E42/1000000/DAY(DATE(B5,8+1,1)-1)),D118)</f>
        <v>0</v>
      </c>
      <c r="G42" s="17" t="s">
        <v>40</v>
      </c>
      <c r="H42" s="48"/>
      <c r="I42" s="94">
        <f>IF(H42&gt;0,IF(D45="N",H42/1000000/DAY(DATE(B5,12+1,1)-1)+D118,H42/1000000/DAY(DATE(B5,12+1,1)-1)),D118)</f>
        <v>0</v>
      </c>
      <c r="L42" s="49"/>
      <c r="M42" s="49"/>
      <c r="N42" s="49"/>
    </row>
    <row r="43" spans="1:14">
      <c r="A43" s="91" t="s">
        <v>503</v>
      </c>
      <c r="F43" s="1"/>
      <c r="G43" s="2"/>
      <c r="H43" s="2"/>
      <c r="I43" s="2"/>
      <c r="J43" s="2"/>
      <c r="K43" s="2"/>
    </row>
    <row r="44" spans="1:14" ht="13.8" thickBot="1">
      <c r="F44" s="1"/>
      <c r="G44" s="2"/>
      <c r="H44" s="2"/>
      <c r="I44" s="2"/>
      <c r="J44" s="2"/>
      <c r="K44" s="2"/>
    </row>
    <row r="45" spans="1:14" ht="14.4" thickTop="1" thickBot="1">
      <c r="A45" s="136" t="s">
        <v>54</v>
      </c>
      <c r="D45" s="137"/>
      <c r="E45" s="1"/>
      <c r="F45" s="1"/>
      <c r="G45" s="2"/>
      <c r="H45" s="2"/>
      <c r="I45" s="2"/>
      <c r="J45" s="2"/>
      <c r="K45" s="2"/>
    </row>
    <row r="46" spans="1:14" ht="13.8" thickTop="1">
      <c r="F46" s="1"/>
      <c r="G46" s="2"/>
      <c r="H46" s="2"/>
      <c r="I46" s="2"/>
      <c r="J46" s="2"/>
      <c r="K46" s="2"/>
    </row>
    <row r="47" spans="1:14" ht="13.8" thickBot="1">
      <c r="F47" s="1"/>
      <c r="G47" s="2"/>
      <c r="H47" s="2"/>
      <c r="I47" s="2"/>
      <c r="J47" s="2"/>
      <c r="K47" s="2"/>
    </row>
    <row r="48" spans="1:14" ht="19.8" thickTop="1" thickBot="1">
      <c r="A48" s="98" t="s">
        <v>17</v>
      </c>
      <c r="B48" s="74"/>
      <c r="C48" s="75">
        <f>(IF(B50&gt;0,C50*D50,0)+IF(B51&gt;0,C51*D51,0)+IF(B52&gt;0,C52*D52,0)+IF(B53&gt;0,C53*D53,0)+IF(B54&gt;0,C54*D54,0)+IF(B55&gt;0,C55*D55,0)+IF(B56&gt;0,C56*D56,0)+IF(B57&gt;0,C57*D57,0)+IF(B58&gt;0,C58*D58,0)+IF(B59&gt;0,C59*D59,0)+IF(B60&gt;0,C60*D60)+IF(B61&gt;0,C61*D61,0)+IF(B62&gt;0,C62*D62,0)+IF(B63&gt;0,C63*D63,0)+IF(B64&gt;0,C64*D64,0)+IF(B65&gt;0,C65*D65,0)+IF(B66&gt;0,C66*D66,0)+IF(B67&gt;0,C67*D67,0)+IF(B68&gt;0,C68*D68,0)+IF(B69&gt;0,C69*D69,0)+IF(B70&gt;0,C70*D70,0)+IF(B71&gt;0,C71*D71,0)+IF(B72&gt;0,C72*D72,0)+IF(B73&gt;0,C73*D73,0)+IF(B74&gt;0,C74*D74,0)+IF(B75&gt;0,C75*D75,0)+IF(B76&gt;0,C76*D76,0)+IF(B77&gt;0,C77*D77,0)+IF(B78&gt;0,C78*D78,0)+IF(B79&gt;0,C79*D79,0)+IF(B80&gt;0,C80*D80,0)+IF(B81&gt;0,C81*D81,0)+IF(B82&gt;0,C82*D82,0)+IF(B83&gt;0,C83*D83,0)+IF(B84&gt;0,C84*D84,0)+IF(B85&gt;0,C85*D85,0)+IF(B86&gt;0,C86*D86,0)+IF(B87&gt;0,C87*D87,0)+IF(B88&gt;0,C88*D88,0)+IF(B89&gt;0,C89*D89,0)+IF(B90&gt;0,C90*D90,0)+IF(B91&gt;0,C91*D91,0)+IF(B92&gt;0,C92*D92,0)+IF(B93&gt;0,C93*D93,0)+IF(B94&gt;0,C94*D94,0)+IF(B95&gt;0,C95*D95,0)+IF(B96&gt;0,C96*D96,0)+IF(B97&gt;0,C97*D97,0)+IF(B98&gt;0,C98*D98,0)+IF(B99&gt;0,C99*D99,0)+IF(B100&gt;0,C100*D100,0))/IF(A6="Leap Year",366,365)</f>
        <v>0</v>
      </c>
      <c r="D48" s="74"/>
      <c r="E48" s="39"/>
      <c r="F48" s="3"/>
      <c r="G48" s="2"/>
      <c r="H48" s="2"/>
      <c r="I48" s="2"/>
      <c r="J48"/>
      <c r="K48" s="2"/>
    </row>
    <row r="49" spans="1:9" ht="43.8" thickTop="1">
      <c r="A49" s="130" t="s">
        <v>18</v>
      </c>
      <c r="B49" s="130" t="s">
        <v>507</v>
      </c>
      <c r="C49" s="130" t="s">
        <v>19</v>
      </c>
      <c r="D49" s="131" t="s">
        <v>508</v>
      </c>
      <c r="E49" s="40"/>
      <c r="H49" s="49"/>
      <c r="I49"/>
    </row>
    <row r="50" spans="1:9" ht="14.4">
      <c r="A50" s="114"/>
      <c r="B50" s="45"/>
      <c r="C50" s="94">
        <f t="shared" ref="C50:C81" si="2">IF(D50=0,0,IF(B50&gt;0,B50/1000000/D50,0))</f>
        <v>0</v>
      </c>
      <c r="D50" s="18"/>
      <c r="E50" s="12"/>
      <c r="G50" s="113"/>
    </row>
    <row r="51" spans="1:9" ht="14.4" hidden="1">
      <c r="A51" s="114"/>
      <c r="B51" s="45"/>
      <c r="C51" s="94">
        <f t="shared" si="2"/>
        <v>0</v>
      </c>
      <c r="D51" s="18"/>
      <c r="E51" s="12"/>
    </row>
    <row r="52" spans="1:9" ht="14.4" hidden="1">
      <c r="A52" s="114"/>
      <c r="B52" s="45"/>
      <c r="C52" s="94">
        <f t="shared" si="2"/>
        <v>0</v>
      </c>
      <c r="D52" s="18"/>
      <c r="E52" s="22"/>
    </row>
    <row r="53" spans="1:9" ht="14.4" hidden="1">
      <c r="A53" s="114"/>
      <c r="B53" s="45"/>
      <c r="C53" s="94">
        <f t="shared" si="2"/>
        <v>0</v>
      </c>
      <c r="D53" s="18"/>
      <c r="E53" s="12"/>
    </row>
    <row r="54" spans="1:9" ht="14.4" hidden="1">
      <c r="A54" s="114"/>
      <c r="B54" s="45"/>
      <c r="C54" s="94">
        <f t="shared" si="2"/>
        <v>0</v>
      </c>
      <c r="D54" s="18"/>
      <c r="E54" s="12"/>
    </row>
    <row r="55" spans="1:9" ht="14.4" hidden="1">
      <c r="A55" s="114"/>
      <c r="B55" s="45"/>
      <c r="C55" s="94">
        <f t="shared" si="2"/>
        <v>0</v>
      </c>
      <c r="D55" s="18"/>
      <c r="E55" s="22"/>
    </row>
    <row r="56" spans="1:9" ht="14.4" hidden="1">
      <c r="A56" s="114"/>
      <c r="B56" s="45"/>
      <c r="C56" s="94">
        <f t="shared" si="2"/>
        <v>0</v>
      </c>
      <c r="D56" s="18"/>
      <c r="E56" s="22"/>
    </row>
    <row r="57" spans="1:9" ht="14.4" hidden="1">
      <c r="A57" s="114"/>
      <c r="B57" s="45"/>
      <c r="C57" s="94">
        <f t="shared" si="2"/>
        <v>0</v>
      </c>
      <c r="D57" s="18"/>
      <c r="E57" s="22"/>
    </row>
    <row r="58" spans="1:9" ht="14.4" hidden="1">
      <c r="A58" s="114"/>
      <c r="B58" s="45"/>
      <c r="C58" s="94">
        <f t="shared" si="2"/>
        <v>0</v>
      </c>
      <c r="D58" s="18"/>
      <c r="E58" s="22"/>
    </row>
    <row r="59" spans="1:9" ht="14.4" hidden="1">
      <c r="A59" s="114"/>
      <c r="B59" s="45"/>
      <c r="C59" s="94">
        <f t="shared" si="2"/>
        <v>0</v>
      </c>
      <c r="D59" s="18"/>
      <c r="E59" s="22"/>
    </row>
    <row r="60" spans="1:9" ht="14.4" hidden="1">
      <c r="A60" s="114"/>
      <c r="B60" s="45"/>
      <c r="C60" s="94">
        <f t="shared" si="2"/>
        <v>0</v>
      </c>
      <c r="D60" s="18"/>
      <c r="E60" s="22"/>
    </row>
    <row r="61" spans="1:9" ht="14.4" hidden="1">
      <c r="A61" s="114"/>
      <c r="B61" s="45"/>
      <c r="C61" s="94">
        <f t="shared" si="2"/>
        <v>0</v>
      </c>
      <c r="D61" s="18"/>
      <c r="E61" s="22"/>
    </row>
    <row r="62" spans="1:9" ht="14.4" hidden="1">
      <c r="A62" s="114"/>
      <c r="B62" s="45"/>
      <c r="C62" s="94">
        <f t="shared" si="2"/>
        <v>0</v>
      </c>
      <c r="D62" s="18"/>
      <c r="E62" s="22"/>
    </row>
    <row r="63" spans="1:9" ht="14.4" hidden="1">
      <c r="A63" s="114"/>
      <c r="B63" s="45"/>
      <c r="C63" s="94">
        <f t="shared" si="2"/>
        <v>0</v>
      </c>
      <c r="D63" s="18"/>
      <c r="E63" s="22"/>
    </row>
    <row r="64" spans="1:9" ht="14.4" hidden="1">
      <c r="A64" s="114"/>
      <c r="B64" s="45"/>
      <c r="C64" s="94">
        <f t="shared" si="2"/>
        <v>0</v>
      </c>
      <c r="D64" s="18"/>
      <c r="E64" s="22"/>
    </row>
    <row r="65" spans="1:5" ht="14.4" hidden="1">
      <c r="A65" s="114"/>
      <c r="B65" s="45"/>
      <c r="C65" s="94">
        <f t="shared" si="2"/>
        <v>0</v>
      </c>
      <c r="D65" s="18"/>
      <c r="E65" s="22"/>
    </row>
    <row r="66" spans="1:5" ht="14.4" hidden="1">
      <c r="A66" s="114"/>
      <c r="B66" s="45"/>
      <c r="C66" s="94">
        <f t="shared" si="2"/>
        <v>0</v>
      </c>
      <c r="D66" s="18"/>
      <c r="E66" s="12"/>
    </row>
    <row r="67" spans="1:5" ht="14.4" hidden="1">
      <c r="A67" s="114"/>
      <c r="B67" s="45"/>
      <c r="C67" s="94">
        <f t="shared" si="2"/>
        <v>0</v>
      </c>
      <c r="D67" s="18"/>
      <c r="E67" s="22"/>
    </row>
    <row r="68" spans="1:5" ht="14.4" hidden="1">
      <c r="A68" s="114"/>
      <c r="B68" s="45"/>
      <c r="C68" s="94">
        <f t="shared" si="2"/>
        <v>0</v>
      </c>
      <c r="D68" s="18"/>
      <c r="E68" s="22"/>
    </row>
    <row r="69" spans="1:5" ht="14.4" hidden="1">
      <c r="A69" s="114"/>
      <c r="B69" s="45"/>
      <c r="C69" s="94">
        <f t="shared" si="2"/>
        <v>0</v>
      </c>
      <c r="D69" s="18"/>
      <c r="E69" s="22"/>
    </row>
    <row r="70" spans="1:5" ht="14.4" hidden="1">
      <c r="A70" s="114"/>
      <c r="B70" s="45"/>
      <c r="C70" s="94">
        <f t="shared" si="2"/>
        <v>0</v>
      </c>
      <c r="D70" s="18"/>
      <c r="E70" s="22"/>
    </row>
    <row r="71" spans="1:5" ht="14.4" hidden="1">
      <c r="A71" s="114"/>
      <c r="B71" s="45"/>
      <c r="C71" s="94">
        <f t="shared" si="2"/>
        <v>0</v>
      </c>
      <c r="D71" s="18"/>
      <c r="E71" s="22"/>
    </row>
    <row r="72" spans="1:5" ht="14.4" hidden="1">
      <c r="A72" s="114"/>
      <c r="B72" s="45"/>
      <c r="C72" s="94">
        <f t="shared" si="2"/>
        <v>0</v>
      </c>
      <c r="D72" s="18"/>
      <c r="E72" s="22"/>
    </row>
    <row r="73" spans="1:5" ht="14.4" hidden="1">
      <c r="A73" s="114"/>
      <c r="B73" s="45"/>
      <c r="C73" s="94">
        <f t="shared" si="2"/>
        <v>0</v>
      </c>
      <c r="D73" s="18"/>
      <c r="E73" s="22"/>
    </row>
    <row r="74" spans="1:5" ht="14.4" hidden="1">
      <c r="A74" s="114"/>
      <c r="B74" s="45"/>
      <c r="C74" s="94">
        <f t="shared" si="2"/>
        <v>0</v>
      </c>
      <c r="D74" s="18"/>
      <c r="E74" s="12"/>
    </row>
    <row r="75" spans="1:5" ht="14.4" hidden="1">
      <c r="A75" s="114"/>
      <c r="B75" s="45"/>
      <c r="C75" s="94">
        <f t="shared" si="2"/>
        <v>0</v>
      </c>
      <c r="D75" s="18"/>
      <c r="E75" s="12"/>
    </row>
    <row r="76" spans="1:5" ht="14.4" hidden="1">
      <c r="A76" s="114"/>
      <c r="B76" s="45"/>
      <c r="C76" s="94">
        <f t="shared" si="2"/>
        <v>0</v>
      </c>
      <c r="D76" s="18"/>
      <c r="E76" s="22"/>
    </row>
    <row r="77" spans="1:5" ht="14.4" hidden="1">
      <c r="A77" s="114"/>
      <c r="B77" s="45"/>
      <c r="C77" s="94">
        <f t="shared" si="2"/>
        <v>0</v>
      </c>
      <c r="D77" s="18"/>
      <c r="E77" s="22"/>
    </row>
    <row r="78" spans="1:5" ht="14.4" hidden="1">
      <c r="A78" s="114"/>
      <c r="B78" s="45"/>
      <c r="C78" s="94">
        <f t="shared" si="2"/>
        <v>0</v>
      </c>
      <c r="D78" s="18"/>
      <c r="E78" s="22"/>
    </row>
    <row r="79" spans="1:5" ht="14.4" hidden="1">
      <c r="A79" s="114"/>
      <c r="B79" s="45"/>
      <c r="C79" s="94">
        <f t="shared" si="2"/>
        <v>0</v>
      </c>
      <c r="D79" s="18"/>
      <c r="E79" s="22"/>
    </row>
    <row r="80" spans="1:5" ht="14.4" hidden="1">
      <c r="A80" s="114"/>
      <c r="B80" s="9"/>
      <c r="C80" s="94">
        <f t="shared" si="2"/>
        <v>0</v>
      </c>
      <c r="D80" s="18"/>
      <c r="E80" s="22"/>
    </row>
    <row r="81" spans="1:5" ht="14.4" hidden="1">
      <c r="A81" s="114"/>
      <c r="B81" s="9"/>
      <c r="C81" s="94">
        <f t="shared" si="2"/>
        <v>0</v>
      </c>
      <c r="D81" s="18"/>
      <c r="E81" s="22"/>
    </row>
    <row r="82" spans="1:5" ht="14.4" hidden="1">
      <c r="A82" s="114"/>
      <c r="B82" s="9"/>
      <c r="C82" s="94">
        <f t="shared" ref="C82:C100" si="3">IF(D82=0,0,IF(B82&gt;0,B82/1000000/D82,0))</f>
        <v>0</v>
      </c>
      <c r="D82" s="18"/>
      <c r="E82" s="22"/>
    </row>
    <row r="83" spans="1:5" ht="14.4" hidden="1">
      <c r="A83" s="114"/>
      <c r="B83" s="9"/>
      <c r="C83" s="94">
        <f t="shared" si="3"/>
        <v>0</v>
      </c>
      <c r="D83" s="18"/>
      <c r="E83" s="22"/>
    </row>
    <row r="84" spans="1:5" ht="14.4" hidden="1">
      <c r="A84" s="114"/>
      <c r="B84" s="9"/>
      <c r="C84" s="94">
        <f t="shared" si="3"/>
        <v>0</v>
      </c>
      <c r="D84" s="18"/>
      <c r="E84" s="22"/>
    </row>
    <row r="85" spans="1:5" ht="14.4" hidden="1">
      <c r="A85" s="114"/>
      <c r="B85" s="9"/>
      <c r="C85" s="94">
        <f t="shared" si="3"/>
        <v>0</v>
      </c>
      <c r="D85" s="18"/>
      <c r="E85" s="22"/>
    </row>
    <row r="86" spans="1:5" ht="14.4" hidden="1">
      <c r="A86" s="114"/>
      <c r="B86" s="9"/>
      <c r="C86" s="94">
        <f t="shared" si="3"/>
        <v>0</v>
      </c>
      <c r="D86" s="18"/>
      <c r="E86" s="22"/>
    </row>
    <row r="87" spans="1:5" ht="14.4" hidden="1">
      <c r="A87" s="114"/>
      <c r="B87" s="9"/>
      <c r="C87" s="94">
        <f t="shared" si="3"/>
        <v>0</v>
      </c>
      <c r="D87" s="18"/>
      <c r="E87" s="22"/>
    </row>
    <row r="88" spans="1:5" ht="14.4" hidden="1">
      <c r="A88" s="114"/>
      <c r="B88" s="9"/>
      <c r="C88" s="94">
        <f t="shared" si="3"/>
        <v>0</v>
      </c>
      <c r="D88" s="18"/>
      <c r="E88" s="22"/>
    </row>
    <row r="89" spans="1:5" ht="14.4" hidden="1">
      <c r="A89" s="114"/>
      <c r="B89" s="9"/>
      <c r="C89" s="94">
        <f t="shared" si="3"/>
        <v>0</v>
      </c>
      <c r="D89" s="18"/>
      <c r="E89" s="22"/>
    </row>
    <row r="90" spans="1:5" ht="14.4" hidden="1">
      <c r="A90" s="114"/>
      <c r="B90" s="9"/>
      <c r="C90" s="94">
        <f t="shared" si="3"/>
        <v>0</v>
      </c>
      <c r="D90" s="18"/>
      <c r="E90" s="22"/>
    </row>
    <row r="91" spans="1:5" ht="14.4" hidden="1">
      <c r="A91" s="114"/>
      <c r="B91" s="9"/>
      <c r="C91" s="94">
        <f t="shared" si="3"/>
        <v>0</v>
      </c>
      <c r="D91" s="18"/>
      <c r="E91" s="22"/>
    </row>
    <row r="92" spans="1:5" ht="14.4" hidden="1">
      <c r="A92" s="114"/>
      <c r="B92" s="9"/>
      <c r="C92" s="94">
        <f t="shared" si="3"/>
        <v>0</v>
      </c>
      <c r="D92" s="18"/>
      <c r="E92" s="22"/>
    </row>
    <row r="93" spans="1:5" ht="14.4" hidden="1">
      <c r="A93" s="114"/>
      <c r="B93" s="9"/>
      <c r="C93" s="94">
        <f t="shared" si="3"/>
        <v>0</v>
      </c>
      <c r="D93" s="18"/>
      <c r="E93" s="22"/>
    </row>
    <row r="94" spans="1:5" ht="14.4" hidden="1">
      <c r="A94" s="114"/>
      <c r="B94" s="9"/>
      <c r="C94" s="94">
        <f t="shared" si="3"/>
        <v>0</v>
      </c>
      <c r="D94" s="18"/>
      <c r="E94" s="22"/>
    </row>
    <row r="95" spans="1:5" ht="14.4" hidden="1">
      <c r="A95" s="114"/>
      <c r="B95" s="9"/>
      <c r="C95" s="94">
        <f t="shared" si="3"/>
        <v>0</v>
      </c>
      <c r="D95" s="18"/>
      <c r="E95" s="22"/>
    </row>
    <row r="96" spans="1:5" ht="14.4" hidden="1">
      <c r="A96" s="114"/>
      <c r="B96" s="9"/>
      <c r="C96" s="94">
        <f t="shared" si="3"/>
        <v>0</v>
      </c>
      <c r="D96" s="18"/>
      <c r="E96" s="22"/>
    </row>
    <row r="97" spans="1:12" ht="14.4" hidden="1">
      <c r="A97" s="114"/>
      <c r="B97" s="9"/>
      <c r="C97" s="94">
        <f t="shared" si="3"/>
        <v>0</v>
      </c>
      <c r="D97" s="18"/>
      <c r="E97" s="22"/>
    </row>
    <row r="98" spans="1:12" ht="14.4" hidden="1">
      <c r="A98" s="114"/>
      <c r="B98" s="9"/>
      <c r="C98" s="94">
        <f t="shared" si="3"/>
        <v>0</v>
      </c>
      <c r="D98" s="18"/>
      <c r="E98" s="22"/>
    </row>
    <row r="99" spans="1:12" ht="14.4" hidden="1">
      <c r="A99" s="114"/>
      <c r="B99" s="9"/>
      <c r="C99" s="94">
        <f t="shared" si="3"/>
        <v>0</v>
      </c>
      <c r="D99" s="18"/>
      <c r="E99" s="22"/>
    </row>
    <row r="100" spans="1:12" ht="14.4" hidden="1">
      <c r="A100" s="114"/>
      <c r="B100" s="9"/>
      <c r="C100" s="94">
        <f t="shared" si="3"/>
        <v>0</v>
      </c>
      <c r="D100" s="18"/>
      <c r="E100" s="22"/>
    </row>
    <row r="102" spans="1:12">
      <c r="G102" s="1"/>
      <c r="H102" s="2"/>
      <c r="I102" s="2"/>
      <c r="J102" s="2"/>
      <c r="K102" s="2"/>
      <c r="L102" s="2"/>
    </row>
    <row r="103" spans="1:12">
      <c r="G103" s="1"/>
      <c r="H103" s="2"/>
      <c r="I103" s="2"/>
      <c r="J103" s="2"/>
      <c r="K103" s="2"/>
      <c r="L103" s="2"/>
    </row>
    <row r="104" spans="1:12">
      <c r="G104" s="1"/>
      <c r="H104" s="2"/>
      <c r="I104" s="2"/>
      <c r="J104" s="2"/>
      <c r="K104" s="2"/>
      <c r="L104" s="2"/>
    </row>
    <row r="105" spans="1:12" ht="13.8" thickBot="1">
      <c r="G105" s="1"/>
      <c r="H105" s="2"/>
      <c r="I105" s="2"/>
      <c r="J105" s="2"/>
      <c r="K105" s="2"/>
      <c r="L105" s="2"/>
    </row>
    <row r="106" spans="1:12" ht="19.8" thickTop="1" thickBot="1">
      <c r="A106" s="97" t="s">
        <v>20</v>
      </c>
      <c r="B106" s="74"/>
      <c r="C106" s="74"/>
      <c r="D106" s="75">
        <f>(IF(C108&gt;0,D108*E108,0)+IF(C109&gt;0,D109*E109,0)+IF(C110&gt;0,D110*E110,0)+IF(C111&gt;0,D111*E111,0)+IF(C112&gt;0,D112*E112,0))/IF(A6="Leap Year",366,365)</f>
        <v>0</v>
      </c>
      <c r="E106" s="74"/>
      <c r="F106" s="39"/>
      <c r="G106" s="3"/>
      <c r="H106" s="2"/>
      <c r="I106" s="2"/>
      <c r="J106" s="2"/>
      <c r="K106" s="2"/>
      <c r="L106" s="2"/>
    </row>
    <row r="107" spans="1:12" ht="43.8" thickTop="1">
      <c r="A107" s="132" t="s">
        <v>21</v>
      </c>
      <c r="B107" s="133" t="s">
        <v>22</v>
      </c>
      <c r="C107" s="133" t="s">
        <v>509</v>
      </c>
      <c r="D107" s="133" t="s">
        <v>48</v>
      </c>
      <c r="E107" s="134" t="s">
        <v>508</v>
      </c>
      <c r="F107" s="40"/>
    </row>
    <row r="108" spans="1:12" ht="14.4">
      <c r="A108" s="99"/>
      <c r="B108" s="45"/>
      <c r="C108" s="48"/>
      <c r="D108" s="94">
        <f>IF(E108=0,0,IF(C108&gt;0,C108/1000000/E108,0))</f>
        <v>0</v>
      </c>
      <c r="E108" s="18"/>
      <c r="F108" s="12"/>
    </row>
    <row r="109" spans="1:12" ht="14.4">
      <c r="A109" s="100"/>
      <c r="B109" s="48"/>
      <c r="C109" s="48"/>
      <c r="D109" s="94">
        <f>IF(E109=0,0,IF(C109&gt;0,C109/1000000/E109,0))</f>
        <v>0</v>
      </c>
      <c r="E109" s="18"/>
      <c r="F109" s="12"/>
    </row>
    <row r="110" spans="1:12" ht="14.4">
      <c r="A110" s="100"/>
      <c r="B110" s="45"/>
      <c r="C110" s="48"/>
      <c r="D110" s="94">
        <f>IF(E110=0,0,IF(C110&gt;0,C110/1000000/E110,0))</f>
        <v>0</v>
      </c>
      <c r="E110" s="18"/>
      <c r="F110" s="22"/>
    </row>
    <row r="111" spans="1:12" ht="14.4">
      <c r="A111" s="100"/>
      <c r="B111" s="9"/>
      <c r="C111" s="9"/>
      <c r="D111" s="94">
        <f>IF(E111=0,0,IF(C111&gt;0,C111/1000000/E111,0))</f>
        <v>0</v>
      </c>
      <c r="E111" s="18"/>
      <c r="F111" s="22"/>
    </row>
    <row r="112" spans="1:12" ht="14.4">
      <c r="A112" s="100"/>
      <c r="B112" s="9"/>
      <c r="C112" s="11"/>
      <c r="D112" s="94">
        <f>IF(E112=0,0,IF(C112&gt;0,C112/1000000/E112,0))</f>
        <v>0</v>
      </c>
      <c r="E112" s="18"/>
      <c r="F112" s="22"/>
    </row>
    <row r="114" spans="1:14">
      <c r="G114" s="1"/>
      <c r="H114" s="2"/>
      <c r="I114" s="2"/>
      <c r="J114" s="2"/>
      <c r="K114" s="2"/>
    </row>
    <row r="115" spans="1:14">
      <c r="G115" s="1"/>
      <c r="H115" s="2"/>
      <c r="I115" s="2"/>
      <c r="J115" s="2"/>
      <c r="K115" s="2"/>
    </row>
    <row r="116" spans="1:14">
      <c r="G116" s="1"/>
      <c r="H116" s="2"/>
      <c r="I116" s="2"/>
      <c r="J116" s="2"/>
      <c r="K116" s="2"/>
    </row>
    <row r="117" spans="1:14" ht="13.8" thickBot="1">
      <c r="G117" s="1"/>
      <c r="H117" s="2"/>
      <c r="I117" s="2"/>
      <c r="J117" s="2"/>
      <c r="K117" s="2"/>
    </row>
    <row r="118" spans="1:14" ht="19.8" thickTop="1" thickBot="1">
      <c r="A118" s="98" t="s">
        <v>23</v>
      </c>
      <c r="B118" s="74"/>
      <c r="C118" s="74"/>
      <c r="D118" s="75">
        <f>(IF(C120&gt;0,D120*E120,0)+IF(C121&gt;0,D121*E121,0)+IF(C122&gt;0,D122*E122,0)+IF(C123&gt;0,D123*E123,0)+IF(C124&gt;0,D124*E124,0))/IF(A6="Leap Year",366,365)</f>
        <v>0</v>
      </c>
      <c r="E118" s="74"/>
      <c r="F118" s="39"/>
      <c r="G118" s="3"/>
      <c r="H118" s="2"/>
      <c r="I118" s="2"/>
      <c r="J118" s="2"/>
      <c r="K118" s="2"/>
    </row>
    <row r="119" spans="1:14" ht="43.8" thickTop="1">
      <c r="A119" s="130" t="s">
        <v>24</v>
      </c>
      <c r="B119" s="130" t="s">
        <v>49</v>
      </c>
      <c r="C119" s="130" t="s">
        <v>510</v>
      </c>
      <c r="D119" s="130" t="s">
        <v>50</v>
      </c>
      <c r="E119" s="131" t="s">
        <v>508</v>
      </c>
      <c r="F119" s="40"/>
    </row>
    <row r="120" spans="1:14" ht="14.4">
      <c r="A120" s="92"/>
      <c r="B120" s="45"/>
      <c r="C120" s="48"/>
      <c r="D120" s="94">
        <f>IF(E120=0,0,IF(C120&gt;0,C120/1000000/E120,0))</f>
        <v>0</v>
      </c>
      <c r="E120" s="18"/>
      <c r="F120" s="12"/>
    </row>
    <row r="121" spans="1:14" ht="14.4">
      <c r="A121" s="92"/>
      <c r="B121" s="17"/>
      <c r="C121" s="9"/>
      <c r="D121" s="94">
        <f>IF(E121=0,0,IF(C121&gt;0,C121/1000000/E121,0))</f>
        <v>0</v>
      </c>
      <c r="E121" s="18"/>
      <c r="F121" s="22"/>
    </row>
    <row r="122" spans="1:14" ht="14.4">
      <c r="A122" s="92"/>
      <c r="B122" s="9"/>
      <c r="C122" s="9"/>
      <c r="D122" s="94">
        <f>IF(E122=0,0,IF(C122&gt;0,C122/1000000/E122,0))</f>
        <v>0</v>
      </c>
      <c r="E122" s="18"/>
      <c r="F122" s="22"/>
    </row>
    <row r="123" spans="1:14" ht="14.4">
      <c r="A123" s="92"/>
      <c r="B123" s="9"/>
      <c r="C123" s="9"/>
      <c r="D123" s="94">
        <f>IF(E123=0,0,IF(C123&gt;0,C123/1000000/E123,0))</f>
        <v>0</v>
      </c>
      <c r="E123" s="18"/>
      <c r="F123" s="22"/>
    </row>
    <row r="124" spans="1:14" ht="14.4">
      <c r="A124" s="92"/>
      <c r="B124" s="9"/>
      <c r="C124" s="11"/>
      <c r="D124" s="94">
        <f>IF(E124=0,0,IF(C124&gt;0,C124/1000000/E124,0))</f>
        <v>0</v>
      </c>
      <c r="E124" s="18"/>
      <c r="F124" s="22"/>
    </row>
    <row r="125" spans="1:14">
      <c r="A125" s="12"/>
      <c r="B125" s="19"/>
      <c r="C125" s="13"/>
      <c r="D125" s="20"/>
      <c r="E125" s="21"/>
      <c r="F125" s="22"/>
    </row>
    <row r="126" spans="1:14">
      <c r="A126" s="12"/>
      <c r="B126" s="19"/>
      <c r="C126" s="13"/>
      <c r="D126" s="20"/>
      <c r="E126" s="21"/>
      <c r="F126" s="22"/>
      <c r="J126" s="1"/>
      <c r="K126" s="2"/>
      <c r="L126" s="2"/>
      <c r="M126" s="2"/>
      <c r="N126" s="2"/>
    </row>
    <row r="127" spans="1:14">
      <c r="A127" s="12"/>
      <c r="B127" s="19"/>
      <c r="C127" s="13"/>
      <c r="D127" s="20"/>
      <c r="E127" s="21"/>
      <c r="F127" s="22"/>
      <c r="J127" s="1"/>
      <c r="K127" s="2"/>
      <c r="L127" s="2"/>
      <c r="M127" s="2"/>
      <c r="N127" s="2"/>
    </row>
    <row r="128" spans="1:14">
      <c r="A128" s="12"/>
      <c r="B128" s="19"/>
      <c r="C128" s="13"/>
      <c r="D128" s="20"/>
      <c r="E128" s="21"/>
      <c r="F128" s="22"/>
      <c r="J128" s="1"/>
      <c r="K128" s="2"/>
      <c r="L128" s="2"/>
      <c r="M128" s="2"/>
      <c r="N128" s="2"/>
    </row>
    <row r="129" spans="1:14" ht="13.8" thickBot="1">
      <c r="A129" s="12"/>
      <c r="B129" s="19"/>
      <c r="C129" s="13"/>
      <c r="D129" s="20"/>
      <c r="E129" s="21"/>
      <c r="F129" s="22"/>
      <c r="J129" s="1"/>
      <c r="K129" s="2"/>
      <c r="L129" s="2"/>
      <c r="M129" s="2"/>
      <c r="N129" s="2"/>
    </row>
    <row r="130" spans="1:14" ht="19.8" thickTop="1" thickBot="1">
      <c r="A130" s="98" t="s">
        <v>43</v>
      </c>
      <c r="B130" s="74"/>
      <c r="C130" s="101" t="s">
        <v>512</v>
      </c>
      <c r="D130" s="50"/>
      <c r="E130" s="50"/>
      <c r="F130" s="74"/>
      <c r="G130" s="74"/>
      <c r="H130" s="74"/>
      <c r="I130" s="75">
        <f>(SUM(C132:C135)+SUM(F132:F135)+SUM(I132:I135))/12</f>
        <v>0</v>
      </c>
      <c r="J130" s="3"/>
      <c r="K130" s="2"/>
      <c r="L130" s="2"/>
      <c r="M130" s="2"/>
      <c r="N130" s="2"/>
    </row>
    <row r="131" spans="1:14" ht="29.4" thickTop="1">
      <c r="A131" s="130"/>
      <c r="B131" s="130" t="s">
        <v>9</v>
      </c>
      <c r="C131" s="130" t="s">
        <v>41</v>
      </c>
      <c r="D131" s="130"/>
      <c r="E131" s="130" t="s">
        <v>9</v>
      </c>
      <c r="F131" s="130" t="s">
        <v>41</v>
      </c>
      <c r="G131" s="130"/>
      <c r="H131" s="130" t="s">
        <v>9</v>
      </c>
      <c r="I131" s="130" t="s">
        <v>41</v>
      </c>
    </row>
    <row r="132" spans="1:14" ht="14.4">
      <c r="A132" s="17" t="s">
        <v>29</v>
      </c>
      <c r="B132" s="45"/>
      <c r="C132" s="94">
        <f>IF(B132&gt;0,IF(E138="N",B132/1000000/DAY(DATE(B5,1+1,1)-1)+D141,B132/1000000/DAY(DATE(B5,1+1,1)-1)),D141)</f>
        <v>0</v>
      </c>
      <c r="D132" s="17" t="s">
        <v>33</v>
      </c>
      <c r="E132" s="45"/>
      <c r="F132" s="94">
        <f>IF(E132&gt;0,IF(E138="N",E132/1000000/DAY(DATE(B5,5+1,1)-1)+D141,E132/1000000/DAY(DATE(B5,5+1,1)-1)),D141)</f>
        <v>0</v>
      </c>
      <c r="G132" s="17" t="s">
        <v>37</v>
      </c>
      <c r="H132" s="45"/>
      <c r="I132" s="94">
        <f>IF(H132&gt;0,IF(E138="N",H132/1000000/DAY(DATE(B5,9+1,1)-1)+D141,H132/1000000/DAY(DATE(B5,9+1,1)-1)),D141)</f>
        <v>0</v>
      </c>
    </row>
    <row r="133" spans="1:14" ht="14.4">
      <c r="A133" s="17" t="s">
        <v>30</v>
      </c>
      <c r="B133" s="45"/>
      <c r="C133" s="94">
        <f>IF(B133&gt;0,IF(E138="N",B133/1000000/DAY(DATE(B5,2+1,1)-1)+D141,B133/1000000/DAY(DATE(B5,2+1,1)-1)),D141)</f>
        <v>0</v>
      </c>
      <c r="D133" s="17" t="s">
        <v>34</v>
      </c>
      <c r="E133" s="45"/>
      <c r="F133" s="94">
        <f>IF(E133&gt;0,IF(E138="N",E133/1000000/DAY(DATE(B5,6+1,1)-1)+D141,E133/1000000/DAY(DATE(B5,6+1,1)-1)),D141)</f>
        <v>0</v>
      </c>
      <c r="G133" s="17" t="s">
        <v>38</v>
      </c>
      <c r="H133" s="45"/>
      <c r="I133" s="94">
        <f>IF(H133&gt;0,IF(E138="N",H133/1000000/DAY(DATE(B5,10+1,1)-1)+D141,H133/1000000/DAY(DATE(B5,10+1,1)-1)),D141)</f>
        <v>0</v>
      </c>
    </row>
    <row r="134" spans="1:14" ht="14.4">
      <c r="A134" s="17" t="s">
        <v>31</v>
      </c>
      <c r="B134" s="45"/>
      <c r="C134" s="94">
        <f>IF(B134&gt;0,IF(E138="N",B134/1000000/DAY(DATE(B5,3+1,1)-1)+D141,B134/1000000/DAY(DATE(B5,3+1,1)-1)),D141)</f>
        <v>0</v>
      </c>
      <c r="D134" s="17" t="s">
        <v>35</v>
      </c>
      <c r="E134" s="45"/>
      <c r="F134" s="94">
        <f>IF(E134&gt;0,IF(E138="N",E134/1000000/DAY(DATE(B5,7+1,1)-1)+D141,E134/1000000/DAY(DATE(B5,7+1,1)-1)),D141)</f>
        <v>0</v>
      </c>
      <c r="G134" s="17" t="s">
        <v>39</v>
      </c>
      <c r="H134" s="45"/>
      <c r="I134" s="94">
        <f>IF(H134&gt;0,IF(E138="N",H134/1000000/DAY(DATE(B5,11+1,1)-1)+D141,H134/1000000/DAY(DATE(B5,11+1,1)-1)),D141)</f>
        <v>0</v>
      </c>
    </row>
    <row r="135" spans="1:14" ht="14.4">
      <c r="A135" s="17" t="s">
        <v>32</v>
      </c>
      <c r="B135" s="45"/>
      <c r="C135" s="94">
        <f>IF(B135&gt;0,IF(E138="N",B135/1000000/DAY(DATE(B5,4+1,1)-1)+D141,B135/1000000/DAY(DATE(B5,4+1,1)-1)),D141)</f>
        <v>0</v>
      </c>
      <c r="D135" s="17" t="s">
        <v>36</v>
      </c>
      <c r="E135" s="45"/>
      <c r="F135" s="94">
        <f>IF(E135&gt;0,IF(E138="N",E135/1000000/DAY(DATE(B5,8+1,1)-1)+D141,E135/1000000/DAY(DATE(B5,8+1,1)-1)),D141)</f>
        <v>0</v>
      </c>
      <c r="G135" s="17" t="s">
        <v>40</v>
      </c>
      <c r="H135" s="45"/>
      <c r="I135" s="94">
        <f>IF(H135&gt;0,IF(E138="N",H135/1000000/DAY(DATE(B5,12+1,1)-1)+D141,H135/1000000/DAY(DATE(B5,12+1,1)-1)),D141)</f>
        <v>0</v>
      </c>
    </row>
    <row r="136" spans="1:14">
      <c r="A136" s="91" t="s">
        <v>502</v>
      </c>
      <c r="B136" s="19"/>
      <c r="C136" s="13"/>
      <c r="D136" s="20"/>
      <c r="E136" s="21"/>
      <c r="F136" s="22"/>
    </row>
    <row r="137" spans="1:14" ht="13.8" thickBot="1">
      <c r="A137" s="12"/>
      <c r="B137" s="19"/>
      <c r="C137" s="13"/>
      <c r="D137" s="20"/>
      <c r="E137" s="21"/>
      <c r="F137" s="22"/>
      <c r="G137" s="1"/>
      <c r="H137" s="2"/>
      <c r="I137" s="2"/>
      <c r="J137" s="2"/>
      <c r="K137" s="2"/>
      <c r="L137" s="2"/>
    </row>
    <row r="138" spans="1:14" ht="14.4" thickTop="1" thickBot="1">
      <c r="A138" s="136" t="s">
        <v>1719</v>
      </c>
      <c r="B138" s="19"/>
      <c r="C138" s="13"/>
      <c r="D138" s="20"/>
      <c r="E138" s="137"/>
      <c r="F138" s="1"/>
      <c r="G138" s="1"/>
      <c r="H138" s="2"/>
      <c r="I138" s="2"/>
      <c r="J138" s="2"/>
      <c r="K138" s="2"/>
      <c r="L138" s="2"/>
    </row>
    <row r="139" spans="1:14" ht="13.8" thickTop="1">
      <c r="A139" s="12"/>
      <c r="B139" s="19"/>
      <c r="C139" s="13"/>
      <c r="D139" s="20"/>
      <c r="E139" s="21"/>
      <c r="G139" s="22"/>
      <c r="H139" s="2"/>
      <c r="I139" s="2"/>
      <c r="J139" s="2"/>
      <c r="K139" s="2"/>
      <c r="L139" s="2"/>
    </row>
    <row r="140" spans="1:14" ht="13.8" thickBot="1">
      <c r="A140" s="12"/>
      <c r="B140" s="19"/>
      <c r="C140" s="13"/>
      <c r="D140" s="20"/>
      <c r="E140" s="21"/>
      <c r="F140" s="22"/>
      <c r="G140" s="1"/>
      <c r="H140" s="2"/>
      <c r="I140" s="2"/>
      <c r="J140" s="2"/>
      <c r="K140" s="2"/>
      <c r="L140" s="2"/>
    </row>
    <row r="141" spans="1:14" ht="19.8" thickTop="1" thickBot="1">
      <c r="A141" s="98" t="s">
        <v>44</v>
      </c>
      <c r="B141" s="74"/>
      <c r="C141" s="74"/>
      <c r="D141" s="75">
        <f>(IF(F143&lt;&gt;"R",D143*E143,0)+IF(F144&lt;&gt;"R",D144*E144,0)+IF(F145&lt;&gt;"R",D145*E145,0)+IF(F146&lt;&gt;"R",D146*E146,0)+IF(F147&lt;&gt;"R",D147*E147,0)+IF(F148&lt;&gt;"R",D148*E148,0)+IF(F149&lt;&gt;"R",D149*E149,0)+IF(F150&lt;&gt;"R",D150*E150,0))/IF(A6="Leap Year",366,365)</f>
        <v>0</v>
      </c>
      <c r="E141" s="74"/>
      <c r="F141" s="74"/>
      <c r="G141" s="3"/>
      <c r="H141" s="2"/>
      <c r="I141" s="2"/>
      <c r="J141" s="2"/>
      <c r="K141" s="2"/>
      <c r="L141" s="2"/>
    </row>
    <row r="142" spans="1:14" ht="43.8" thickTop="1">
      <c r="A142" s="130" t="s">
        <v>45</v>
      </c>
      <c r="B142" s="130" t="s">
        <v>15</v>
      </c>
      <c r="C142" s="130" t="s">
        <v>9</v>
      </c>
      <c r="D142" s="130" t="s">
        <v>51</v>
      </c>
      <c r="E142" s="130" t="s">
        <v>508</v>
      </c>
      <c r="F142" s="135" t="s">
        <v>55</v>
      </c>
    </row>
    <row r="143" spans="1:14" ht="14.4">
      <c r="A143" s="92"/>
      <c r="B143" s="45"/>
      <c r="C143" s="48"/>
      <c r="D143" s="94">
        <f t="shared" ref="D143:D150" si="4">IF(E143=0,0,IF(C143&gt;0,C143/1000000/E143,0))</f>
        <v>0</v>
      </c>
      <c r="E143" s="18"/>
      <c r="F143" s="8"/>
    </row>
    <row r="144" spans="1:14" ht="14.4">
      <c r="A144" s="92"/>
      <c r="B144" s="9"/>
      <c r="C144" s="9"/>
      <c r="D144" s="94">
        <f t="shared" si="4"/>
        <v>0</v>
      </c>
      <c r="E144" s="18"/>
      <c r="F144" s="8"/>
    </row>
    <row r="145" spans="1:12" ht="14.4">
      <c r="A145" s="92"/>
      <c r="B145" s="9"/>
      <c r="C145" s="9"/>
      <c r="D145" s="94">
        <f t="shared" si="4"/>
        <v>0</v>
      </c>
      <c r="E145" s="18"/>
      <c r="F145" s="8"/>
    </row>
    <row r="146" spans="1:12" ht="14.4">
      <c r="A146" s="92"/>
      <c r="B146" s="9"/>
      <c r="C146" s="9"/>
      <c r="D146" s="94">
        <f t="shared" si="4"/>
        <v>0</v>
      </c>
      <c r="E146" s="18"/>
      <c r="F146" s="6"/>
    </row>
    <row r="147" spans="1:12" ht="14.4">
      <c r="A147" s="92"/>
      <c r="B147" s="9"/>
      <c r="C147" s="9"/>
      <c r="D147" s="94">
        <f t="shared" si="4"/>
        <v>0</v>
      </c>
      <c r="E147" s="18"/>
      <c r="F147" s="6"/>
    </row>
    <row r="148" spans="1:12" ht="14.4">
      <c r="A148" s="92"/>
      <c r="B148" s="9"/>
      <c r="C148" s="9"/>
      <c r="D148" s="94">
        <f t="shared" si="4"/>
        <v>0</v>
      </c>
      <c r="E148" s="18"/>
      <c r="F148" s="6"/>
    </row>
    <row r="149" spans="1:12" ht="14.4">
      <c r="A149" s="92"/>
      <c r="B149" s="9"/>
      <c r="C149" s="9"/>
      <c r="D149" s="94">
        <f t="shared" si="4"/>
        <v>0</v>
      </c>
      <c r="E149" s="18"/>
      <c r="F149" s="6"/>
    </row>
    <row r="150" spans="1:12" ht="14.4">
      <c r="A150" s="92"/>
      <c r="B150" s="9"/>
      <c r="C150" s="11"/>
      <c r="D150" s="94">
        <f t="shared" si="4"/>
        <v>0</v>
      </c>
      <c r="E150" s="18"/>
      <c r="F150" s="6"/>
      <c r="L150"/>
    </row>
    <row r="151" spans="1:12" ht="21.9" customHeight="1">
      <c r="A151" s="41"/>
    </row>
    <row r="152" spans="1:12" ht="21.9" customHeight="1">
      <c r="A152" s="41"/>
      <c r="B152" s="23" t="s">
        <v>0</v>
      </c>
    </row>
    <row r="153" spans="1:12" ht="34.200000000000003" thickBot="1">
      <c r="A153" s="38" t="s">
        <v>52</v>
      </c>
      <c r="B153" s="95">
        <f>ROUND(C48+D106+D118,5)</f>
        <v>0</v>
      </c>
      <c r="C153" s="23" t="s">
        <v>46</v>
      </c>
    </row>
    <row r="154" spans="1:12" ht="15.6" thickTop="1" thickBot="1">
      <c r="B154" s="23" t="s">
        <v>0</v>
      </c>
      <c r="C154" s="96">
        <f>IF(B153&gt;0,ABS(B153-B155)/((B153+B155)/2),0)</f>
        <v>0</v>
      </c>
      <c r="D154" s="77" t="s">
        <v>516</v>
      </c>
      <c r="E154" s="78"/>
      <c r="F154" s="78"/>
      <c r="G154" s="79"/>
      <c r="H154" s="2"/>
    </row>
    <row r="155" spans="1:12" ht="34.200000000000003" thickTop="1">
      <c r="A155" s="35" t="s">
        <v>53</v>
      </c>
      <c r="B155" s="95">
        <f>I37</f>
        <v>0</v>
      </c>
      <c r="C155" s="24"/>
    </row>
    <row r="156" spans="1:12">
      <c r="B156" s="23"/>
      <c r="C156" s="25"/>
      <c r="D156" s="26"/>
    </row>
    <row r="157" spans="1:12">
      <c r="B157" s="23" t="s">
        <v>0</v>
      </c>
      <c r="D157" s="26"/>
    </row>
    <row r="158" spans="1:12" ht="22.8">
      <c r="A158" s="35" t="s">
        <v>47</v>
      </c>
      <c r="B158" s="95" t="str">
        <f>IF(D7=0,IF(G7=0,"No Data",D19+D7+G7),D19+D7+G7)</f>
        <v>No Data</v>
      </c>
      <c r="D158" s="26"/>
    </row>
    <row r="159" spans="1:12">
      <c r="A159" s="26"/>
      <c r="B159" s="27"/>
      <c r="C159" s="25"/>
      <c r="D159" s="26"/>
    </row>
    <row r="160" spans="1:12" ht="13.8" thickBot="1">
      <c r="B160" s="23" t="s">
        <v>0</v>
      </c>
      <c r="C160" s="23" t="s">
        <v>26</v>
      </c>
    </row>
    <row r="161" spans="1:10" ht="15.6" thickTop="1" thickBot="1">
      <c r="A161" s="36" t="s">
        <v>25</v>
      </c>
      <c r="B161" s="95">
        <f>IF(D7=0,IF(G7=0,0,B153-B158),B153-B158)</f>
        <v>0</v>
      </c>
      <c r="C161" s="96">
        <f>IF(B161&gt;0,B161/(D118+D106+C48),IF(B161=0,0,"Error"))</f>
        <v>0</v>
      </c>
      <c r="D161" s="77" t="s">
        <v>517</v>
      </c>
      <c r="E161" s="107"/>
      <c r="F161" s="107"/>
      <c r="G161" s="107"/>
      <c r="H161" s="107"/>
      <c r="I161" s="107"/>
      <c r="J161" s="108"/>
    </row>
    <row r="162" spans="1:10" ht="13.8" thickTop="1">
      <c r="D162" s="5"/>
    </row>
    <row r="164" spans="1:10" ht="13.8" thickBot="1"/>
    <row r="165" spans="1:10" ht="13.8" thickTop="1">
      <c r="A165" s="80" t="s">
        <v>442</v>
      </c>
      <c r="B165" s="81"/>
      <c r="C165" s="81"/>
      <c r="D165" s="81"/>
      <c r="E165" s="82"/>
    </row>
    <row r="166" spans="1:10">
      <c r="A166" s="83" t="s">
        <v>443</v>
      </c>
      <c r="B166" s="143"/>
      <c r="C166" s="143"/>
      <c r="D166" s="143"/>
      <c r="E166" s="84"/>
    </row>
    <row r="167" spans="1:10">
      <c r="A167" s="83" t="s">
        <v>444</v>
      </c>
      <c r="B167" s="143"/>
      <c r="C167" s="143"/>
      <c r="D167" s="85"/>
      <c r="E167" s="84"/>
      <c r="G167" s="44"/>
    </row>
    <row r="168" spans="1:10">
      <c r="A168" s="83" t="s">
        <v>445</v>
      </c>
      <c r="B168" s="143"/>
      <c r="C168" s="143"/>
      <c r="D168" s="85"/>
      <c r="E168" s="84"/>
      <c r="J168"/>
    </row>
    <row r="169" spans="1:10" ht="13.8" thickBot="1">
      <c r="A169" s="86" t="s">
        <v>518</v>
      </c>
      <c r="B169" s="87"/>
      <c r="C169" s="87"/>
      <c r="D169" s="87"/>
      <c r="E169" s="88"/>
    </row>
    <row r="170" spans="1:10" ht="13.8" thickTop="1"/>
    <row r="171" spans="1:10" ht="13.8">
      <c r="A171" s="43" t="s">
        <v>1698</v>
      </c>
      <c r="D171" s="139" t="str">
        <f>IF(B3&lt;&gt;"",IFERROR(VLOOKUP(B3,DWR_LWSP_Data_Systems!B1:H701,7),"Water system name match not found."),"No Data")</f>
        <v>Water system name match not found.</v>
      </c>
    </row>
    <row r="172" spans="1:10" ht="13.8">
      <c r="A172" s="42" t="s">
        <v>57</v>
      </c>
      <c r="D172" s="139" t="str">
        <f>IF(B3&lt;&gt;"",IFERROR(B161*B6*1000000*D171/5000,"Water system name match not found."),0)</f>
        <v>Water system name match not found.</v>
      </c>
      <c r="E172" s="113"/>
    </row>
    <row r="174" spans="1:10">
      <c r="A174" s="26" t="s">
        <v>1721</v>
      </c>
    </row>
    <row r="175" spans="1:10">
      <c r="A175" s="47" t="s">
        <v>56</v>
      </c>
      <c r="J175" s="113"/>
    </row>
    <row r="176" spans="1:10">
      <c r="A176" s="46" t="s">
        <v>1722</v>
      </c>
    </row>
  </sheetData>
  <sheetProtection algorithmName="SHA-512" hashValue="cWvYUhXGmmsx90y8DvU7l6AnYcWrbFu1q6BND0wnSrpWgaeG/NJ99NAms6JhMpb9U8yblJXllxdOLGdKd7CKyQ==" saltValue="KHdM7hxjXdqrCu1ZcXFgeQ==" spinCount="100000" sheet="1" objects="1" scenarios="1"/>
  <mergeCells count="2">
    <mergeCell ref="D5:F5"/>
    <mergeCell ref="B3:F3"/>
  </mergeCells>
  <phoneticPr fontId="12" type="noConversion"/>
  <conditionalFormatting sqref="F6:G6 I6:Q6">
    <cfRule type="cellIs" dxfId="23" priority="15" operator="greaterThanOrEqual">
      <formula>0.5</formula>
    </cfRule>
    <cfRule type="cellIs" dxfId="22" priority="16" operator="greaterThanOrEqual">
      <formula>0.5</formula>
    </cfRule>
    <cfRule type="cellIs" dxfId="21" priority="17" operator="greaterThanOrEqual">
      <formula>0.5</formula>
    </cfRule>
    <cfRule type="cellIs" dxfId="20" priority="18" operator="greaterThanOrEqual">
      <formula>0.5</formula>
    </cfRule>
    <cfRule type="cellIs" dxfId="19" priority="19" operator="greaterThanOrEqual">
      <formula>0.5</formula>
    </cfRule>
    <cfRule type="cellIs" dxfId="18" priority="20" operator="greaterThanOrEqual">
      <formula>0.5</formula>
    </cfRule>
    <cfRule type="cellIs" dxfId="17" priority="21" operator="greaterThanOrEqual">
      <formula>0.5</formula>
    </cfRule>
    <cfRule type="cellIs" dxfId="16" priority="22" operator="greaterThanOrEqual">
      <formula>0.5</formula>
    </cfRule>
    <cfRule type="cellIs" dxfId="15" priority="23" operator="greaterThanOrEqual">
      <formula>0.5</formula>
    </cfRule>
    <cfRule type="cellIs" dxfId="14" priority="24" operator="greaterThanOrEqual">
      <formula>0.5</formula>
    </cfRule>
    <cfRule type="cellIs" dxfId="13" priority="25" operator="greaterThanOrEqual">
      <formula>0.5</formula>
    </cfRule>
    <cfRule type="cellIs" dxfId="12" priority="26" operator="greaterThanOrEqual">
      <formula>0.5</formula>
    </cfRule>
    <cfRule type="cellIs" dxfId="11" priority="27" operator="greaterThanOrEqual">
      <formula>0.5</formula>
    </cfRule>
    <cfRule type="cellIs" dxfId="10" priority="28" operator="greaterThanOrEqual">
      <formula>0.5</formula>
    </cfRule>
    <cfRule type="cellIs" dxfId="9" priority="29" operator="greaterThanOrEqual">
      <formula>0.5</formula>
    </cfRule>
  </conditionalFormatting>
  <conditionalFormatting sqref="B158">
    <cfRule type="cellIs" dxfId="8" priority="13" operator="equal">
      <formula>0</formula>
    </cfRule>
  </conditionalFormatting>
  <conditionalFormatting sqref="C154">
    <cfRule type="cellIs" dxfId="7" priority="12" operator="greaterThan">
      <formula>0.05</formula>
    </cfRule>
  </conditionalFormatting>
  <conditionalFormatting sqref="C161">
    <cfRule type="cellIs" dxfId="6" priority="10" operator="equal">
      <formula>"Error"</formula>
    </cfRule>
  </conditionalFormatting>
  <conditionalFormatting sqref="B161">
    <cfRule type="expression" dxfId="5" priority="4">
      <formula>AND(G7&gt;0,B161=0)</formula>
    </cfRule>
    <cfRule type="expression" dxfId="4" priority="9">
      <formula>AND(D7&gt;0,B161=0)</formula>
    </cfRule>
    <cfRule type="cellIs" dxfId="3" priority="14" operator="lessThan">
      <formula>0</formula>
    </cfRule>
  </conditionalFormatting>
  <conditionalFormatting sqref="B5 E138 D45">
    <cfRule type="cellIs" dxfId="2" priority="7" operator="equal">
      <formula>0</formula>
    </cfRule>
  </conditionalFormatting>
  <conditionalFormatting sqref="D171">
    <cfRule type="beginsWith" dxfId="1" priority="2" operator="beginsWith" text="Enter">
      <formula>LEFT(D171,5)="Enter"</formula>
    </cfRule>
  </conditionalFormatting>
  <conditionalFormatting sqref="B4">
    <cfRule type="cellIs" dxfId="0" priority="1" operator="equal">
      <formula>0</formula>
    </cfRule>
  </conditionalFormatting>
  <hyperlinks>
    <hyperlink ref="G5" r:id="rId1" xr:uid="{2B0A11C4-7B44-4A75-84D8-610C04BA4F49}"/>
  </hyperlinks>
  <printOptions horizontalCentered="1"/>
  <pageMargins left="0.25" right="0.25" top="0.75" bottom="0.75" header="0.3" footer="0.3"/>
  <pageSetup scale="75" orientation="landscape" blackAndWhite="1" r:id="rId2"/>
  <headerFooter>
    <oddHeader>&amp;LNo Data</oddHeader>
    <oddFooter>&amp;RLocal Water Supply Plan Completion Assistance Tool version 6.0</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8272-956C-4F61-B2D7-7D9BE04CDAC3}">
  <sheetPr codeName="Sheet10"/>
  <dimension ref="A1:H36"/>
  <sheetViews>
    <sheetView showGridLines="0" workbookViewId="0"/>
  </sheetViews>
  <sheetFormatPr defaultColWidth="9.109375" defaultRowHeight="13.2"/>
  <cols>
    <col min="1" max="7" width="15.6640625" style="4" customWidth="1"/>
    <col min="8" max="8" width="20.6640625" style="4" customWidth="1"/>
    <col min="9" max="16384" width="9.109375" style="4"/>
  </cols>
  <sheetData>
    <row r="1" spans="1:8" ht="15.6">
      <c r="A1" s="52" t="s">
        <v>28</v>
      </c>
      <c r="D1" s="22"/>
    </row>
    <row r="2" spans="1:8">
      <c r="A2" s="53" t="s">
        <v>459</v>
      </c>
      <c r="B2" s="64" t="str">
        <f>January!B2</f>
        <v>W1</v>
      </c>
      <c r="C2" s="64" t="str">
        <f>January!C2</f>
        <v>W2</v>
      </c>
      <c r="D2" s="64" t="str">
        <f>January!D2</f>
        <v>W3</v>
      </c>
      <c r="E2" s="64" t="str">
        <f>January!E2</f>
        <v>P1</v>
      </c>
      <c r="F2" s="64" t="str">
        <f>January!F2</f>
        <v>P2</v>
      </c>
      <c r="G2" s="64" t="str">
        <f>January!G2</f>
        <v>S</v>
      </c>
      <c r="H2" s="54" t="s">
        <v>471</v>
      </c>
    </row>
    <row r="3" spans="1:8">
      <c r="A3" s="54" t="s">
        <v>458</v>
      </c>
      <c r="B3" s="55" t="s">
        <v>466</v>
      </c>
      <c r="C3" s="55" t="s">
        <v>466</v>
      </c>
      <c r="D3" s="55" t="s">
        <v>466</v>
      </c>
      <c r="E3" s="55" t="s">
        <v>466</v>
      </c>
      <c r="F3" s="55" t="s">
        <v>466</v>
      </c>
      <c r="G3" s="55" t="s">
        <v>466</v>
      </c>
      <c r="H3" s="56"/>
    </row>
    <row r="4" spans="1:8">
      <c r="A4" s="73">
        <v>1</v>
      </c>
      <c r="B4" s="57"/>
      <c r="C4" s="57"/>
      <c r="D4" s="57"/>
      <c r="E4" s="57"/>
      <c r="F4" s="57"/>
      <c r="G4" s="57"/>
      <c r="H4" s="66">
        <f>SUM(B4:G4)*1000</f>
        <v>0</v>
      </c>
    </row>
    <row r="5" spans="1:8">
      <c r="A5" s="73">
        <f>A4+1</f>
        <v>2</v>
      </c>
      <c r="B5" s="57"/>
      <c r="C5" s="57"/>
      <c r="D5" s="57"/>
      <c r="E5" s="57"/>
      <c r="F5" s="57"/>
      <c r="G5" s="57"/>
      <c r="H5" s="66">
        <f t="shared" ref="H5:H34" si="0">SUM(B5:G5)*1000</f>
        <v>0</v>
      </c>
    </row>
    <row r="6" spans="1:8">
      <c r="A6" s="73">
        <f t="shared" ref="A6:A34" si="1">A5+1</f>
        <v>3</v>
      </c>
      <c r="B6" s="57"/>
      <c r="C6" s="57"/>
      <c r="D6" s="57"/>
      <c r="E6" s="57"/>
      <c r="F6" s="57"/>
      <c r="G6" s="57"/>
      <c r="H6" s="66">
        <f t="shared" si="0"/>
        <v>0</v>
      </c>
    </row>
    <row r="7" spans="1:8">
      <c r="A7" s="73">
        <f t="shared" si="1"/>
        <v>4</v>
      </c>
      <c r="B7" s="57"/>
      <c r="C7" s="57"/>
      <c r="D7" s="57"/>
      <c r="E7" s="57"/>
      <c r="F7" s="57"/>
      <c r="G7" s="57"/>
      <c r="H7" s="66">
        <f t="shared" si="0"/>
        <v>0</v>
      </c>
    </row>
    <row r="8" spans="1:8">
      <c r="A8" s="73">
        <f t="shared" si="1"/>
        <v>5</v>
      </c>
      <c r="B8" s="57"/>
      <c r="C8" s="57"/>
      <c r="D8" s="57"/>
      <c r="E8" s="57"/>
      <c r="F8" s="57"/>
      <c r="G8" s="57"/>
      <c r="H8" s="66">
        <f t="shared" si="0"/>
        <v>0</v>
      </c>
    </row>
    <row r="9" spans="1:8">
      <c r="A9" s="73">
        <f t="shared" si="1"/>
        <v>6</v>
      </c>
      <c r="B9" s="57"/>
      <c r="C9" s="57"/>
      <c r="D9" s="57"/>
      <c r="E9" s="57"/>
      <c r="F9" s="57"/>
      <c r="G9" s="57"/>
      <c r="H9" s="66">
        <f t="shared" si="0"/>
        <v>0</v>
      </c>
    </row>
    <row r="10" spans="1:8">
      <c r="A10" s="73">
        <f t="shared" si="1"/>
        <v>7</v>
      </c>
      <c r="B10" s="57"/>
      <c r="C10" s="57"/>
      <c r="D10" s="57"/>
      <c r="E10" s="57"/>
      <c r="F10" s="57"/>
      <c r="G10" s="57"/>
      <c r="H10" s="66">
        <f t="shared" si="0"/>
        <v>0</v>
      </c>
    </row>
    <row r="11" spans="1:8">
      <c r="A11" s="73">
        <f t="shared" si="1"/>
        <v>8</v>
      </c>
      <c r="B11" s="57"/>
      <c r="C11" s="57"/>
      <c r="D11" s="57"/>
      <c r="E11" s="57"/>
      <c r="F11" s="57"/>
      <c r="G11" s="57"/>
      <c r="H11" s="66">
        <f t="shared" si="0"/>
        <v>0</v>
      </c>
    </row>
    <row r="12" spans="1:8">
      <c r="A12" s="73">
        <f t="shared" si="1"/>
        <v>9</v>
      </c>
      <c r="B12" s="57"/>
      <c r="C12" s="57"/>
      <c r="D12" s="57"/>
      <c r="E12" s="57"/>
      <c r="F12" s="57"/>
      <c r="G12" s="57"/>
      <c r="H12" s="66">
        <f t="shared" si="0"/>
        <v>0</v>
      </c>
    </row>
    <row r="13" spans="1:8">
      <c r="A13" s="73">
        <f t="shared" si="1"/>
        <v>10</v>
      </c>
      <c r="B13" s="57"/>
      <c r="C13" s="57"/>
      <c r="D13" s="57"/>
      <c r="E13" s="57"/>
      <c r="F13" s="57"/>
      <c r="G13" s="57"/>
      <c r="H13" s="66">
        <f t="shared" si="0"/>
        <v>0</v>
      </c>
    </row>
    <row r="14" spans="1:8">
      <c r="A14" s="73">
        <f t="shared" si="1"/>
        <v>11</v>
      </c>
      <c r="B14" s="57"/>
      <c r="C14" s="57"/>
      <c r="D14" s="57"/>
      <c r="E14" s="57"/>
      <c r="F14" s="57"/>
      <c r="G14" s="57"/>
      <c r="H14" s="66">
        <f t="shared" si="0"/>
        <v>0</v>
      </c>
    </row>
    <row r="15" spans="1:8">
      <c r="A15" s="73">
        <f t="shared" si="1"/>
        <v>12</v>
      </c>
      <c r="B15" s="57"/>
      <c r="C15" s="57"/>
      <c r="D15" s="57"/>
      <c r="E15" s="57"/>
      <c r="F15" s="57"/>
      <c r="G15" s="57"/>
      <c r="H15" s="66">
        <f t="shared" si="0"/>
        <v>0</v>
      </c>
    </row>
    <row r="16" spans="1:8">
      <c r="A16" s="73">
        <f t="shared" si="1"/>
        <v>13</v>
      </c>
      <c r="B16" s="57"/>
      <c r="C16" s="57"/>
      <c r="D16" s="57"/>
      <c r="E16" s="57"/>
      <c r="F16" s="57"/>
      <c r="G16" s="57"/>
      <c r="H16" s="66">
        <f t="shared" si="0"/>
        <v>0</v>
      </c>
    </row>
    <row r="17" spans="1:8">
      <c r="A17" s="73">
        <f t="shared" si="1"/>
        <v>14</v>
      </c>
      <c r="B17" s="57"/>
      <c r="C17" s="57"/>
      <c r="D17" s="57"/>
      <c r="E17" s="57"/>
      <c r="F17" s="57"/>
      <c r="G17" s="57"/>
      <c r="H17" s="66">
        <f t="shared" si="0"/>
        <v>0</v>
      </c>
    </row>
    <row r="18" spans="1:8">
      <c r="A18" s="73">
        <f t="shared" si="1"/>
        <v>15</v>
      </c>
      <c r="B18" s="57"/>
      <c r="C18" s="57"/>
      <c r="D18" s="57"/>
      <c r="E18" s="57"/>
      <c r="F18" s="57"/>
      <c r="G18" s="57"/>
      <c r="H18" s="66">
        <f t="shared" si="0"/>
        <v>0</v>
      </c>
    </row>
    <row r="19" spans="1:8">
      <c r="A19" s="73">
        <f t="shared" si="1"/>
        <v>16</v>
      </c>
      <c r="B19" s="57"/>
      <c r="C19" s="57"/>
      <c r="D19" s="57"/>
      <c r="E19" s="57"/>
      <c r="F19" s="57"/>
      <c r="G19" s="57"/>
      <c r="H19" s="66">
        <f t="shared" si="0"/>
        <v>0</v>
      </c>
    </row>
    <row r="20" spans="1:8">
      <c r="A20" s="73">
        <f t="shared" si="1"/>
        <v>17</v>
      </c>
      <c r="B20" s="57"/>
      <c r="C20" s="57"/>
      <c r="D20" s="57"/>
      <c r="E20" s="57"/>
      <c r="F20" s="57"/>
      <c r="G20" s="57"/>
      <c r="H20" s="66">
        <f t="shared" si="0"/>
        <v>0</v>
      </c>
    </row>
    <row r="21" spans="1:8">
      <c r="A21" s="73">
        <f t="shared" si="1"/>
        <v>18</v>
      </c>
      <c r="B21" s="57"/>
      <c r="C21" s="57"/>
      <c r="D21" s="57"/>
      <c r="E21" s="57"/>
      <c r="F21" s="57"/>
      <c r="G21" s="57"/>
      <c r="H21" s="66">
        <f t="shared" si="0"/>
        <v>0</v>
      </c>
    </row>
    <row r="22" spans="1:8">
      <c r="A22" s="73">
        <f t="shared" si="1"/>
        <v>19</v>
      </c>
      <c r="B22" s="57"/>
      <c r="C22" s="57"/>
      <c r="D22" s="57"/>
      <c r="E22" s="57"/>
      <c r="F22" s="57"/>
      <c r="G22" s="57"/>
      <c r="H22" s="66">
        <f t="shared" si="0"/>
        <v>0</v>
      </c>
    </row>
    <row r="23" spans="1:8">
      <c r="A23" s="73">
        <f t="shared" si="1"/>
        <v>20</v>
      </c>
      <c r="B23" s="57"/>
      <c r="C23" s="57"/>
      <c r="D23" s="57"/>
      <c r="E23" s="57"/>
      <c r="F23" s="57"/>
      <c r="G23" s="57"/>
      <c r="H23" s="66">
        <f t="shared" si="0"/>
        <v>0</v>
      </c>
    </row>
    <row r="24" spans="1:8">
      <c r="A24" s="73">
        <f t="shared" si="1"/>
        <v>21</v>
      </c>
      <c r="B24" s="57"/>
      <c r="C24" s="57"/>
      <c r="D24" s="57"/>
      <c r="E24" s="57"/>
      <c r="F24" s="57"/>
      <c r="G24" s="57"/>
      <c r="H24" s="66">
        <f t="shared" si="0"/>
        <v>0</v>
      </c>
    </row>
    <row r="25" spans="1:8">
      <c r="A25" s="73">
        <f t="shared" si="1"/>
        <v>22</v>
      </c>
      <c r="B25" s="57"/>
      <c r="C25" s="57"/>
      <c r="D25" s="57"/>
      <c r="E25" s="57"/>
      <c r="F25" s="57"/>
      <c r="G25" s="57"/>
      <c r="H25" s="66">
        <f t="shared" si="0"/>
        <v>0</v>
      </c>
    </row>
    <row r="26" spans="1:8">
      <c r="A26" s="73">
        <f t="shared" si="1"/>
        <v>23</v>
      </c>
      <c r="B26" s="57"/>
      <c r="C26" s="57"/>
      <c r="D26" s="57"/>
      <c r="E26" s="57"/>
      <c r="F26" s="57"/>
      <c r="G26" s="57"/>
      <c r="H26" s="66">
        <f t="shared" si="0"/>
        <v>0</v>
      </c>
    </row>
    <row r="27" spans="1:8">
      <c r="A27" s="73">
        <f t="shared" si="1"/>
        <v>24</v>
      </c>
      <c r="B27" s="57"/>
      <c r="C27" s="57"/>
      <c r="D27" s="57"/>
      <c r="E27" s="57"/>
      <c r="F27" s="57"/>
      <c r="G27" s="57"/>
      <c r="H27" s="66">
        <f t="shared" si="0"/>
        <v>0</v>
      </c>
    </row>
    <row r="28" spans="1:8">
      <c r="A28" s="73">
        <f t="shared" si="1"/>
        <v>25</v>
      </c>
      <c r="B28" s="57"/>
      <c r="C28" s="57"/>
      <c r="D28" s="57"/>
      <c r="E28" s="57"/>
      <c r="F28" s="57"/>
      <c r="G28" s="57"/>
      <c r="H28" s="66">
        <f t="shared" si="0"/>
        <v>0</v>
      </c>
    </row>
    <row r="29" spans="1:8">
      <c r="A29" s="73">
        <f t="shared" si="1"/>
        <v>26</v>
      </c>
      <c r="B29" s="57"/>
      <c r="C29" s="57"/>
      <c r="D29" s="57"/>
      <c r="E29" s="57"/>
      <c r="F29" s="57"/>
      <c r="G29" s="57"/>
      <c r="H29" s="66">
        <f t="shared" si="0"/>
        <v>0</v>
      </c>
    </row>
    <row r="30" spans="1:8">
      <c r="A30" s="73">
        <f t="shared" si="1"/>
        <v>27</v>
      </c>
      <c r="B30" s="57"/>
      <c r="C30" s="57"/>
      <c r="D30" s="57"/>
      <c r="E30" s="57"/>
      <c r="F30" s="57"/>
      <c r="G30" s="57"/>
      <c r="H30" s="66">
        <f t="shared" si="0"/>
        <v>0</v>
      </c>
    </row>
    <row r="31" spans="1:8">
      <c r="A31" s="73">
        <f t="shared" si="1"/>
        <v>28</v>
      </c>
      <c r="B31" s="57"/>
      <c r="C31" s="57"/>
      <c r="D31" s="57"/>
      <c r="E31" s="57"/>
      <c r="F31" s="57"/>
      <c r="G31" s="57"/>
      <c r="H31" s="66">
        <f t="shared" si="0"/>
        <v>0</v>
      </c>
    </row>
    <row r="32" spans="1:8">
      <c r="A32" s="73">
        <f t="shared" si="1"/>
        <v>29</v>
      </c>
      <c r="B32" s="57"/>
      <c r="C32" s="57"/>
      <c r="D32" s="57"/>
      <c r="E32" s="57"/>
      <c r="F32" s="57"/>
      <c r="G32" s="57"/>
      <c r="H32" s="66">
        <f t="shared" si="0"/>
        <v>0</v>
      </c>
    </row>
    <row r="33" spans="1:8">
      <c r="A33" s="73">
        <f t="shared" si="1"/>
        <v>30</v>
      </c>
      <c r="B33" s="57"/>
      <c r="C33" s="57"/>
      <c r="D33" s="57"/>
      <c r="E33" s="57"/>
      <c r="F33" s="57"/>
      <c r="G33" s="57"/>
      <c r="H33" s="66">
        <f t="shared" si="0"/>
        <v>0</v>
      </c>
    </row>
    <row r="34" spans="1:8">
      <c r="A34" s="73">
        <f t="shared" si="1"/>
        <v>31</v>
      </c>
      <c r="B34" s="57"/>
      <c r="C34" s="57"/>
      <c r="D34" s="57"/>
      <c r="E34" s="57"/>
      <c r="F34" s="57"/>
      <c r="G34" s="57"/>
      <c r="H34" s="68">
        <f t="shared" si="0"/>
        <v>0</v>
      </c>
    </row>
    <row r="35" spans="1:8">
      <c r="A35" s="54" t="s">
        <v>470</v>
      </c>
      <c r="B35" s="69">
        <f>SUM(B4:B34)*1000</f>
        <v>0</v>
      </c>
      <c r="C35" s="69">
        <f t="shared" ref="C35:G35" si="2">SUM(C4:C34)*1000</f>
        <v>0</v>
      </c>
      <c r="D35" s="69">
        <f t="shared" si="2"/>
        <v>0</v>
      </c>
      <c r="E35" s="69">
        <f t="shared" si="2"/>
        <v>0</v>
      </c>
      <c r="F35" s="70">
        <f t="shared" si="2"/>
        <v>0</v>
      </c>
      <c r="G35" s="69">
        <f t="shared" si="2"/>
        <v>0</v>
      </c>
      <c r="H35" s="67">
        <f>SUM(H4:H34)</f>
        <v>0</v>
      </c>
    </row>
    <row r="36" spans="1:8">
      <c r="A36" s="5"/>
    </row>
  </sheetData>
  <sheetProtection algorithmName="SHA-512" hashValue="Na3kvVpjJW+2zKuHyKHKuP9/nUTphTYabFKlr5GTad/Q92t2DItzXLBd0acmDNTpl7bMjwH0WBvaJCf7BSF7nw==" saltValue="pR2PdcvfK8yDuRB4yuCONA=="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E5A7B-CF4C-4D73-A532-3A57A0B058B3}">
  <sheetPr codeName="Sheet11"/>
  <dimension ref="A1:H36"/>
  <sheetViews>
    <sheetView showGridLines="0" workbookViewId="0"/>
  </sheetViews>
  <sheetFormatPr defaultColWidth="9.109375" defaultRowHeight="13.2"/>
  <cols>
    <col min="1" max="7" width="15.6640625" style="4" customWidth="1"/>
    <col min="8" max="8" width="20.6640625" style="4" customWidth="1"/>
    <col min="9" max="16384" width="9.109375" style="4"/>
  </cols>
  <sheetData>
    <row r="1" spans="1:8" ht="15.6">
      <c r="A1" s="52" t="s">
        <v>28</v>
      </c>
      <c r="D1" s="22"/>
    </row>
    <row r="2" spans="1:8">
      <c r="A2" s="53" t="s">
        <v>459</v>
      </c>
      <c r="B2" s="64" t="str">
        <f>January!B2</f>
        <v>W1</v>
      </c>
      <c r="C2" s="64" t="str">
        <f>January!C2</f>
        <v>W2</v>
      </c>
      <c r="D2" s="64" t="str">
        <f>January!D2</f>
        <v>W3</v>
      </c>
      <c r="E2" s="64" t="str">
        <f>January!E2</f>
        <v>P1</v>
      </c>
      <c r="F2" s="64" t="str">
        <f>January!F2</f>
        <v>P2</v>
      </c>
      <c r="G2" s="64" t="str">
        <f>January!G2</f>
        <v>S</v>
      </c>
      <c r="H2" s="54" t="s">
        <v>471</v>
      </c>
    </row>
    <row r="3" spans="1:8">
      <c r="A3" s="54" t="s">
        <v>458</v>
      </c>
      <c r="B3" s="55" t="s">
        <v>466</v>
      </c>
      <c r="C3" s="55" t="s">
        <v>466</v>
      </c>
      <c r="D3" s="55" t="s">
        <v>466</v>
      </c>
      <c r="E3" s="55" t="s">
        <v>466</v>
      </c>
      <c r="F3" s="55" t="s">
        <v>466</v>
      </c>
      <c r="G3" s="55" t="s">
        <v>466</v>
      </c>
      <c r="H3" s="56"/>
    </row>
    <row r="4" spans="1:8">
      <c r="A4" s="73">
        <v>1</v>
      </c>
      <c r="B4" s="57"/>
      <c r="C4" s="57"/>
      <c r="D4" s="57"/>
      <c r="E4" s="57"/>
      <c r="F4" s="57"/>
      <c r="G4" s="57"/>
      <c r="H4" s="66">
        <f>SUM(B4:G4)*1000</f>
        <v>0</v>
      </c>
    </row>
    <row r="5" spans="1:8">
      <c r="A5" s="73">
        <f>A4+1</f>
        <v>2</v>
      </c>
      <c r="B5" s="57"/>
      <c r="C5" s="57"/>
      <c r="D5" s="57"/>
      <c r="E5" s="57"/>
      <c r="F5" s="57"/>
      <c r="G5" s="57"/>
      <c r="H5" s="66">
        <f t="shared" ref="H5:H34" si="0">SUM(B5:G5)*1000</f>
        <v>0</v>
      </c>
    </row>
    <row r="6" spans="1:8">
      <c r="A6" s="73">
        <f t="shared" ref="A6:A34" si="1">A5+1</f>
        <v>3</v>
      </c>
      <c r="B6" s="57"/>
      <c r="C6" s="57"/>
      <c r="D6" s="57"/>
      <c r="E6" s="57"/>
      <c r="F6" s="57"/>
      <c r="G6" s="57"/>
      <c r="H6" s="66">
        <f t="shared" si="0"/>
        <v>0</v>
      </c>
    </row>
    <row r="7" spans="1:8">
      <c r="A7" s="73">
        <f t="shared" si="1"/>
        <v>4</v>
      </c>
      <c r="B7" s="57"/>
      <c r="C7" s="57"/>
      <c r="D7" s="57"/>
      <c r="E7" s="57"/>
      <c r="F7" s="57"/>
      <c r="G7" s="57"/>
      <c r="H7" s="66">
        <f t="shared" si="0"/>
        <v>0</v>
      </c>
    </row>
    <row r="8" spans="1:8">
      <c r="A8" s="73">
        <f t="shared" si="1"/>
        <v>5</v>
      </c>
      <c r="B8" s="57"/>
      <c r="C8" s="57"/>
      <c r="D8" s="57"/>
      <c r="E8" s="57"/>
      <c r="F8" s="57"/>
      <c r="G8" s="57"/>
      <c r="H8" s="66">
        <f t="shared" si="0"/>
        <v>0</v>
      </c>
    </row>
    <row r="9" spans="1:8">
      <c r="A9" s="73">
        <f t="shared" si="1"/>
        <v>6</v>
      </c>
      <c r="B9" s="57"/>
      <c r="C9" s="57"/>
      <c r="D9" s="57"/>
      <c r="E9" s="57"/>
      <c r="F9" s="57"/>
      <c r="G9" s="57"/>
      <c r="H9" s="66">
        <f t="shared" si="0"/>
        <v>0</v>
      </c>
    </row>
    <row r="10" spans="1:8">
      <c r="A10" s="73">
        <f t="shared" si="1"/>
        <v>7</v>
      </c>
      <c r="B10" s="57"/>
      <c r="C10" s="57"/>
      <c r="D10" s="57"/>
      <c r="E10" s="57"/>
      <c r="F10" s="57"/>
      <c r="G10" s="57"/>
      <c r="H10" s="66">
        <f t="shared" si="0"/>
        <v>0</v>
      </c>
    </row>
    <row r="11" spans="1:8">
      <c r="A11" s="73">
        <f t="shared" si="1"/>
        <v>8</v>
      </c>
      <c r="B11" s="57"/>
      <c r="C11" s="57"/>
      <c r="D11" s="57"/>
      <c r="E11" s="57"/>
      <c r="F11" s="57"/>
      <c r="G11" s="57"/>
      <c r="H11" s="66">
        <f t="shared" si="0"/>
        <v>0</v>
      </c>
    </row>
    <row r="12" spans="1:8">
      <c r="A12" s="73">
        <f t="shared" si="1"/>
        <v>9</v>
      </c>
      <c r="B12" s="57"/>
      <c r="C12" s="57"/>
      <c r="D12" s="57"/>
      <c r="E12" s="57"/>
      <c r="F12" s="57"/>
      <c r="G12" s="57"/>
      <c r="H12" s="66">
        <f t="shared" si="0"/>
        <v>0</v>
      </c>
    </row>
    <row r="13" spans="1:8">
      <c r="A13" s="73">
        <f t="shared" si="1"/>
        <v>10</v>
      </c>
      <c r="B13" s="57"/>
      <c r="C13" s="57"/>
      <c r="D13" s="57"/>
      <c r="E13" s="57"/>
      <c r="F13" s="57"/>
      <c r="G13" s="57"/>
      <c r="H13" s="66">
        <f t="shared" si="0"/>
        <v>0</v>
      </c>
    </row>
    <row r="14" spans="1:8">
      <c r="A14" s="73">
        <f t="shared" si="1"/>
        <v>11</v>
      </c>
      <c r="B14" s="57"/>
      <c r="C14" s="57"/>
      <c r="D14" s="57"/>
      <c r="E14" s="57"/>
      <c r="F14" s="57"/>
      <c r="G14" s="57"/>
      <c r="H14" s="66">
        <f t="shared" si="0"/>
        <v>0</v>
      </c>
    </row>
    <row r="15" spans="1:8">
      <c r="A15" s="73">
        <f t="shared" si="1"/>
        <v>12</v>
      </c>
      <c r="B15" s="57"/>
      <c r="C15" s="57"/>
      <c r="D15" s="57"/>
      <c r="E15" s="57"/>
      <c r="F15" s="57"/>
      <c r="G15" s="57"/>
      <c r="H15" s="66">
        <f t="shared" si="0"/>
        <v>0</v>
      </c>
    </row>
    <row r="16" spans="1:8">
      <c r="A16" s="73">
        <f t="shared" si="1"/>
        <v>13</v>
      </c>
      <c r="B16" s="57"/>
      <c r="C16" s="57"/>
      <c r="D16" s="57"/>
      <c r="E16" s="57"/>
      <c r="F16" s="57"/>
      <c r="G16" s="57"/>
      <c r="H16" s="66">
        <f t="shared" si="0"/>
        <v>0</v>
      </c>
    </row>
    <row r="17" spans="1:8">
      <c r="A17" s="73">
        <f t="shared" si="1"/>
        <v>14</v>
      </c>
      <c r="B17" s="57"/>
      <c r="C17" s="57"/>
      <c r="D17" s="57"/>
      <c r="E17" s="57"/>
      <c r="F17" s="57"/>
      <c r="G17" s="57"/>
      <c r="H17" s="66">
        <f t="shared" si="0"/>
        <v>0</v>
      </c>
    </row>
    <row r="18" spans="1:8">
      <c r="A18" s="73">
        <f t="shared" si="1"/>
        <v>15</v>
      </c>
      <c r="B18" s="57"/>
      <c r="C18" s="57"/>
      <c r="D18" s="57"/>
      <c r="E18" s="57"/>
      <c r="F18" s="57"/>
      <c r="G18" s="57"/>
      <c r="H18" s="66">
        <f t="shared" si="0"/>
        <v>0</v>
      </c>
    </row>
    <row r="19" spans="1:8">
      <c r="A19" s="73">
        <f t="shared" si="1"/>
        <v>16</v>
      </c>
      <c r="B19" s="57"/>
      <c r="C19" s="57"/>
      <c r="D19" s="57"/>
      <c r="E19" s="57"/>
      <c r="F19" s="57"/>
      <c r="G19" s="57"/>
      <c r="H19" s="66">
        <f t="shared" si="0"/>
        <v>0</v>
      </c>
    </row>
    <row r="20" spans="1:8">
      <c r="A20" s="73">
        <f t="shared" si="1"/>
        <v>17</v>
      </c>
      <c r="B20" s="57"/>
      <c r="C20" s="57"/>
      <c r="D20" s="57"/>
      <c r="E20" s="57"/>
      <c r="F20" s="57"/>
      <c r="G20" s="57"/>
      <c r="H20" s="66">
        <f t="shared" si="0"/>
        <v>0</v>
      </c>
    </row>
    <row r="21" spans="1:8">
      <c r="A21" s="73">
        <f t="shared" si="1"/>
        <v>18</v>
      </c>
      <c r="B21" s="57"/>
      <c r="C21" s="57"/>
      <c r="D21" s="57"/>
      <c r="E21" s="57"/>
      <c r="F21" s="57"/>
      <c r="G21" s="57"/>
      <c r="H21" s="66">
        <f t="shared" si="0"/>
        <v>0</v>
      </c>
    </row>
    <row r="22" spans="1:8">
      <c r="A22" s="73">
        <f t="shared" si="1"/>
        <v>19</v>
      </c>
      <c r="B22" s="57"/>
      <c r="C22" s="57"/>
      <c r="D22" s="57"/>
      <c r="E22" s="57"/>
      <c r="F22" s="57"/>
      <c r="G22" s="57"/>
      <c r="H22" s="66">
        <f t="shared" si="0"/>
        <v>0</v>
      </c>
    </row>
    <row r="23" spans="1:8">
      <c r="A23" s="73">
        <f t="shared" si="1"/>
        <v>20</v>
      </c>
      <c r="B23" s="57"/>
      <c r="C23" s="57"/>
      <c r="D23" s="57"/>
      <c r="E23" s="57"/>
      <c r="F23" s="57"/>
      <c r="G23" s="57"/>
      <c r="H23" s="66">
        <f t="shared" si="0"/>
        <v>0</v>
      </c>
    </row>
    <row r="24" spans="1:8">
      <c r="A24" s="73">
        <f t="shared" si="1"/>
        <v>21</v>
      </c>
      <c r="B24" s="57"/>
      <c r="C24" s="57"/>
      <c r="D24" s="57"/>
      <c r="E24" s="57"/>
      <c r="F24" s="57"/>
      <c r="G24" s="57"/>
      <c r="H24" s="66">
        <f t="shared" si="0"/>
        <v>0</v>
      </c>
    </row>
    <row r="25" spans="1:8">
      <c r="A25" s="73">
        <f t="shared" si="1"/>
        <v>22</v>
      </c>
      <c r="B25" s="57"/>
      <c r="C25" s="57"/>
      <c r="D25" s="57"/>
      <c r="E25" s="57"/>
      <c r="F25" s="57"/>
      <c r="G25" s="57"/>
      <c r="H25" s="66">
        <f t="shared" si="0"/>
        <v>0</v>
      </c>
    </row>
    <row r="26" spans="1:8">
      <c r="A26" s="73">
        <f t="shared" si="1"/>
        <v>23</v>
      </c>
      <c r="B26" s="57"/>
      <c r="C26" s="57"/>
      <c r="D26" s="57"/>
      <c r="E26" s="57"/>
      <c r="F26" s="57"/>
      <c r="G26" s="57"/>
      <c r="H26" s="66">
        <f t="shared" si="0"/>
        <v>0</v>
      </c>
    </row>
    <row r="27" spans="1:8">
      <c r="A27" s="73">
        <f t="shared" si="1"/>
        <v>24</v>
      </c>
      <c r="B27" s="57"/>
      <c r="C27" s="57"/>
      <c r="D27" s="57"/>
      <c r="E27" s="57"/>
      <c r="F27" s="57"/>
      <c r="G27" s="57"/>
      <c r="H27" s="66">
        <f t="shared" si="0"/>
        <v>0</v>
      </c>
    </row>
    <row r="28" spans="1:8">
      <c r="A28" s="73">
        <f t="shared" si="1"/>
        <v>25</v>
      </c>
      <c r="B28" s="57"/>
      <c r="C28" s="57"/>
      <c r="D28" s="57"/>
      <c r="E28" s="57"/>
      <c r="F28" s="57"/>
      <c r="G28" s="57"/>
      <c r="H28" s="66">
        <f t="shared" si="0"/>
        <v>0</v>
      </c>
    </row>
    <row r="29" spans="1:8">
      <c r="A29" s="73">
        <f t="shared" si="1"/>
        <v>26</v>
      </c>
      <c r="B29" s="57"/>
      <c r="C29" s="57"/>
      <c r="D29" s="57"/>
      <c r="E29" s="57"/>
      <c r="F29" s="57"/>
      <c r="G29" s="57"/>
      <c r="H29" s="66">
        <f t="shared" si="0"/>
        <v>0</v>
      </c>
    </row>
    <row r="30" spans="1:8">
      <c r="A30" s="73">
        <f t="shared" si="1"/>
        <v>27</v>
      </c>
      <c r="B30" s="57"/>
      <c r="C30" s="57"/>
      <c r="D30" s="57"/>
      <c r="E30" s="57"/>
      <c r="F30" s="57"/>
      <c r="G30" s="57"/>
      <c r="H30" s="66">
        <f t="shared" si="0"/>
        <v>0</v>
      </c>
    </row>
    <row r="31" spans="1:8">
      <c r="A31" s="73">
        <f t="shared" si="1"/>
        <v>28</v>
      </c>
      <c r="B31" s="57"/>
      <c r="C31" s="57"/>
      <c r="D31" s="57"/>
      <c r="E31" s="57"/>
      <c r="F31" s="57"/>
      <c r="G31" s="57"/>
      <c r="H31" s="66">
        <f t="shared" si="0"/>
        <v>0</v>
      </c>
    </row>
    <row r="32" spans="1:8">
      <c r="A32" s="73">
        <f t="shared" si="1"/>
        <v>29</v>
      </c>
      <c r="B32" s="57"/>
      <c r="C32" s="57"/>
      <c r="D32" s="57"/>
      <c r="E32" s="57"/>
      <c r="F32" s="57"/>
      <c r="G32" s="57"/>
      <c r="H32" s="66">
        <f t="shared" si="0"/>
        <v>0</v>
      </c>
    </row>
    <row r="33" spans="1:8">
      <c r="A33" s="73">
        <f t="shared" si="1"/>
        <v>30</v>
      </c>
      <c r="B33" s="57"/>
      <c r="C33" s="57"/>
      <c r="D33" s="57"/>
      <c r="E33" s="57"/>
      <c r="F33" s="57"/>
      <c r="G33" s="57"/>
      <c r="H33" s="66">
        <f t="shared" si="0"/>
        <v>0</v>
      </c>
    </row>
    <row r="34" spans="1:8">
      <c r="A34" s="73">
        <f t="shared" si="1"/>
        <v>31</v>
      </c>
      <c r="B34" s="57"/>
      <c r="C34" s="57"/>
      <c r="D34" s="57"/>
      <c r="E34" s="57"/>
      <c r="F34" s="57"/>
      <c r="G34" s="57"/>
      <c r="H34" s="68">
        <f t="shared" si="0"/>
        <v>0</v>
      </c>
    </row>
    <row r="35" spans="1:8">
      <c r="A35" s="54" t="s">
        <v>470</v>
      </c>
      <c r="B35" s="69">
        <f>SUM(B4:B34)*1000</f>
        <v>0</v>
      </c>
      <c r="C35" s="69">
        <f t="shared" ref="C35:G35" si="2">SUM(C4:C34)*1000</f>
        <v>0</v>
      </c>
      <c r="D35" s="69">
        <f t="shared" si="2"/>
        <v>0</v>
      </c>
      <c r="E35" s="69">
        <f t="shared" si="2"/>
        <v>0</v>
      </c>
      <c r="F35" s="70">
        <f t="shared" si="2"/>
        <v>0</v>
      </c>
      <c r="G35" s="69">
        <f t="shared" si="2"/>
        <v>0</v>
      </c>
      <c r="H35" s="67">
        <f>SUM(H4:H34)</f>
        <v>0</v>
      </c>
    </row>
    <row r="36" spans="1:8">
      <c r="A36" s="5"/>
    </row>
  </sheetData>
  <sheetProtection algorithmName="SHA-512" hashValue="VGFhlGL1r8jPuObgFgnotBKCjgwIDAIzPwtY0GINFOgeSDzuSmj9XGWjvMA8bC4JG/WIlSCinqK+P1Kqz0MARg==" saltValue="uhF49FntqIlcLiKTi10rIQ=="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372F6-35F4-4406-9C92-8ED237F34BFA}">
  <sheetPr codeName="Sheet12"/>
  <dimension ref="A1:H36"/>
  <sheetViews>
    <sheetView showGridLines="0" workbookViewId="0"/>
  </sheetViews>
  <sheetFormatPr defaultColWidth="9.109375" defaultRowHeight="13.2"/>
  <cols>
    <col min="1" max="7" width="15.6640625" style="4" customWidth="1"/>
    <col min="8" max="8" width="20.6640625" style="4" customWidth="1"/>
    <col min="9" max="16384" width="9.109375" style="4"/>
  </cols>
  <sheetData>
    <row r="1" spans="1:8" ht="15.6">
      <c r="A1" s="52" t="s">
        <v>28</v>
      </c>
      <c r="D1" s="22"/>
    </row>
    <row r="2" spans="1:8">
      <c r="A2" s="53" t="s">
        <v>459</v>
      </c>
      <c r="B2" s="64" t="str">
        <f>January!B2</f>
        <v>W1</v>
      </c>
      <c r="C2" s="64" t="str">
        <f>January!C2</f>
        <v>W2</v>
      </c>
      <c r="D2" s="64" t="str">
        <f>January!D2</f>
        <v>W3</v>
      </c>
      <c r="E2" s="64" t="str">
        <f>January!E2</f>
        <v>P1</v>
      </c>
      <c r="F2" s="64" t="str">
        <f>January!F2</f>
        <v>P2</v>
      </c>
      <c r="G2" s="64" t="str">
        <f>January!G2</f>
        <v>S</v>
      </c>
      <c r="H2" s="54" t="s">
        <v>471</v>
      </c>
    </row>
    <row r="3" spans="1:8">
      <c r="A3" s="54" t="s">
        <v>458</v>
      </c>
      <c r="B3" s="55" t="s">
        <v>466</v>
      </c>
      <c r="C3" s="55" t="s">
        <v>466</v>
      </c>
      <c r="D3" s="55" t="s">
        <v>466</v>
      </c>
      <c r="E3" s="55" t="s">
        <v>466</v>
      </c>
      <c r="F3" s="55" t="s">
        <v>466</v>
      </c>
      <c r="G3" s="55" t="s">
        <v>466</v>
      </c>
      <c r="H3" s="56"/>
    </row>
    <row r="4" spans="1:8">
      <c r="A4" s="73">
        <v>1</v>
      </c>
      <c r="B4" s="57"/>
      <c r="C4" s="57"/>
      <c r="D4" s="57"/>
      <c r="E4" s="57"/>
      <c r="F4" s="57"/>
      <c r="G4" s="57"/>
      <c r="H4" s="66">
        <f>SUM(B4:G4)*1000</f>
        <v>0</v>
      </c>
    </row>
    <row r="5" spans="1:8">
      <c r="A5" s="73">
        <f>A4+1</f>
        <v>2</v>
      </c>
      <c r="B5" s="57"/>
      <c r="C5" s="57"/>
      <c r="D5" s="57"/>
      <c r="E5" s="57"/>
      <c r="F5" s="57"/>
      <c r="G5" s="57"/>
      <c r="H5" s="66">
        <f t="shared" ref="H5:H34" si="0">SUM(B5:G5)*1000</f>
        <v>0</v>
      </c>
    </row>
    <row r="6" spans="1:8">
      <c r="A6" s="73">
        <f t="shared" ref="A6:A34" si="1">A5+1</f>
        <v>3</v>
      </c>
      <c r="B6" s="57"/>
      <c r="C6" s="57"/>
      <c r="D6" s="57"/>
      <c r="E6" s="57"/>
      <c r="F6" s="57"/>
      <c r="G6" s="57"/>
      <c r="H6" s="66">
        <f t="shared" si="0"/>
        <v>0</v>
      </c>
    </row>
    <row r="7" spans="1:8">
      <c r="A7" s="73">
        <f t="shared" si="1"/>
        <v>4</v>
      </c>
      <c r="B7" s="57"/>
      <c r="C7" s="57"/>
      <c r="D7" s="57"/>
      <c r="E7" s="57"/>
      <c r="F7" s="57"/>
      <c r="G7" s="57"/>
      <c r="H7" s="66">
        <f t="shared" si="0"/>
        <v>0</v>
      </c>
    </row>
    <row r="8" spans="1:8">
      <c r="A8" s="73">
        <f t="shared" si="1"/>
        <v>5</v>
      </c>
      <c r="B8" s="57"/>
      <c r="C8" s="57"/>
      <c r="D8" s="57"/>
      <c r="E8" s="57"/>
      <c r="F8" s="57"/>
      <c r="G8" s="57"/>
      <c r="H8" s="66">
        <f t="shared" si="0"/>
        <v>0</v>
      </c>
    </row>
    <row r="9" spans="1:8">
      <c r="A9" s="73">
        <f t="shared" si="1"/>
        <v>6</v>
      </c>
      <c r="B9" s="57"/>
      <c r="C9" s="57"/>
      <c r="D9" s="57"/>
      <c r="E9" s="57"/>
      <c r="F9" s="57"/>
      <c r="G9" s="57"/>
      <c r="H9" s="66">
        <f t="shared" si="0"/>
        <v>0</v>
      </c>
    </row>
    <row r="10" spans="1:8">
      <c r="A10" s="73">
        <f t="shared" si="1"/>
        <v>7</v>
      </c>
      <c r="B10" s="57"/>
      <c r="C10" s="57"/>
      <c r="D10" s="57"/>
      <c r="E10" s="57"/>
      <c r="F10" s="57"/>
      <c r="G10" s="57"/>
      <c r="H10" s="66">
        <f t="shared" si="0"/>
        <v>0</v>
      </c>
    </row>
    <row r="11" spans="1:8">
      <c r="A11" s="73">
        <f t="shared" si="1"/>
        <v>8</v>
      </c>
      <c r="B11" s="57"/>
      <c r="C11" s="57"/>
      <c r="D11" s="57"/>
      <c r="E11" s="57"/>
      <c r="F11" s="57"/>
      <c r="G11" s="57"/>
      <c r="H11" s="66">
        <f t="shared" si="0"/>
        <v>0</v>
      </c>
    </row>
    <row r="12" spans="1:8">
      <c r="A12" s="73">
        <f t="shared" si="1"/>
        <v>9</v>
      </c>
      <c r="B12" s="57"/>
      <c r="C12" s="57"/>
      <c r="D12" s="57"/>
      <c r="E12" s="57"/>
      <c r="F12" s="57"/>
      <c r="G12" s="57"/>
      <c r="H12" s="66">
        <f t="shared" si="0"/>
        <v>0</v>
      </c>
    </row>
    <row r="13" spans="1:8">
      <c r="A13" s="73">
        <f t="shared" si="1"/>
        <v>10</v>
      </c>
      <c r="B13" s="57"/>
      <c r="C13" s="57"/>
      <c r="D13" s="57"/>
      <c r="E13" s="57"/>
      <c r="F13" s="57"/>
      <c r="G13" s="57"/>
      <c r="H13" s="66">
        <f t="shared" si="0"/>
        <v>0</v>
      </c>
    </row>
    <row r="14" spans="1:8">
      <c r="A14" s="73">
        <f t="shared" si="1"/>
        <v>11</v>
      </c>
      <c r="B14" s="57"/>
      <c r="C14" s="57"/>
      <c r="D14" s="57"/>
      <c r="E14" s="57"/>
      <c r="F14" s="57"/>
      <c r="G14" s="57"/>
      <c r="H14" s="66">
        <f t="shared" si="0"/>
        <v>0</v>
      </c>
    </row>
    <row r="15" spans="1:8">
      <c r="A15" s="73">
        <f t="shared" si="1"/>
        <v>12</v>
      </c>
      <c r="B15" s="57"/>
      <c r="C15" s="57"/>
      <c r="D15" s="57"/>
      <c r="E15" s="57"/>
      <c r="F15" s="57"/>
      <c r="G15" s="57"/>
      <c r="H15" s="66">
        <f t="shared" si="0"/>
        <v>0</v>
      </c>
    </row>
    <row r="16" spans="1:8">
      <c r="A16" s="73">
        <f t="shared" si="1"/>
        <v>13</v>
      </c>
      <c r="B16" s="57"/>
      <c r="C16" s="57"/>
      <c r="D16" s="57"/>
      <c r="E16" s="57"/>
      <c r="F16" s="57"/>
      <c r="G16" s="57"/>
      <c r="H16" s="66">
        <f t="shared" si="0"/>
        <v>0</v>
      </c>
    </row>
    <row r="17" spans="1:8">
      <c r="A17" s="73">
        <f t="shared" si="1"/>
        <v>14</v>
      </c>
      <c r="B17" s="57"/>
      <c r="C17" s="57"/>
      <c r="D17" s="57"/>
      <c r="E17" s="57"/>
      <c r="F17" s="57"/>
      <c r="G17" s="57"/>
      <c r="H17" s="66">
        <f t="shared" si="0"/>
        <v>0</v>
      </c>
    </row>
    <row r="18" spans="1:8">
      <c r="A18" s="73">
        <f t="shared" si="1"/>
        <v>15</v>
      </c>
      <c r="B18" s="57"/>
      <c r="C18" s="57"/>
      <c r="D18" s="57"/>
      <c r="E18" s="57"/>
      <c r="F18" s="57"/>
      <c r="G18" s="57"/>
      <c r="H18" s="66">
        <f t="shared" si="0"/>
        <v>0</v>
      </c>
    </row>
    <row r="19" spans="1:8">
      <c r="A19" s="73">
        <f t="shared" si="1"/>
        <v>16</v>
      </c>
      <c r="B19" s="57"/>
      <c r="C19" s="57"/>
      <c r="D19" s="57"/>
      <c r="E19" s="57"/>
      <c r="F19" s="57"/>
      <c r="G19" s="57"/>
      <c r="H19" s="66">
        <f t="shared" si="0"/>
        <v>0</v>
      </c>
    </row>
    <row r="20" spans="1:8">
      <c r="A20" s="73">
        <f t="shared" si="1"/>
        <v>17</v>
      </c>
      <c r="B20" s="57"/>
      <c r="C20" s="57"/>
      <c r="D20" s="57"/>
      <c r="E20" s="57"/>
      <c r="F20" s="57"/>
      <c r="G20" s="57"/>
      <c r="H20" s="66">
        <f t="shared" si="0"/>
        <v>0</v>
      </c>
    </row>
    <row r="21" spans="1:8">
      <c r="A21" s="73">
        <f t="shared" si="1"/>
        <v>18</v>
      </c>
      <c r="B21" s="57"/>
      <c r="C21" s="57"/>
      <c r="D21" s="57"/>
      <c r="E21" s="57"/>
      <c r="F21" s="57"/>
      <c r="G21" s="57"/>
      <c r="H21" s="66">
        <f t="shared" si="0"/>
        <v>0</v>
      </c>
    </row>
    <row r="22" spans="1:8">
      <c r="A22" s="73">
        <f t="shared" si="1"/>
        <v>19</v>
      </c>
      <c r="B22" s="57"/>
      <c r="C22" s="57"/>
      <c r="D22" s="57"/>
      <c r="E22" s="57"/>
      <c r="F22" s="57"/>
      <c r="G22" s="57"/>
      <c r="H22" s="66">
        <f t="shared" si="0"/>
        <v>0</v>
      </c>
    </row>
    <row r="23" spans="1:8">
      <c r="A23" s="73">
        <f t="shared" si="1"/>
        <v>20</v>
      </c>
      <c r="B23" s="57"/>
      <c r="C23" s="57"/>
      <c r="D23" s="57"/>
      <c r="E23" s="57"/>
      <c r="F23" s="57"/>
      <c r="G23" s="57"/>
      <c r="H23" s="66">
        <f t="shared" si="0"/>
        <v>0</v>
      </c>
    </row>
    <row r="24" spans="1:8">
      <c r="A24" s="73">
        <f t="shared" si="1"/>
        <v>21</v>
      </c>
      <c r="B24" s="57"/>
      <c r="C24" s="57"/>
      <c r="D24" s="57"/>
      <c r="E24" s="57"/>
      <c r="F24" s="57"/>
      <c r="G24" s="57"/>
      <c r="H24" s="66">
        <f t="shared" si="0"/>
        <v>0</v>
      </c>
    </row>
    <row r="25" spans="1:8">
      <c r="A25" s="73">
        <f t="shared" si="1"/>
        <v>22</v>
      </c>
      <c r="B25" s="57"/>
      <c r="C25" s="57"/>
      <c r="D25" s="57"/>
      <c r="E25" s="57"/>
      <c r="F25" s="57"/>
      <c r="G25" s="57"/>
      <c r="H25" s="66">
        <f t="shared" si="0"/>
        <v>0</v>
      </c>
    </row>
    <row r="26" spans="1:8">
      <c r="A26" s="73">
        <f t="shared" si="1"/>
        <v>23</v>
      </c>
      <c r="B26" s="57"/>
      <c r="C26" s="57"/>
      <c r="D26" s="57"/>
      <c r="E26" s="57"/>
      <c r="F26" s="57"/>
      <c r="G26" s="57"/>
      <c r="H26" s="66">
        <f t="shared" si="0"/>
        <v>0</v>
      </c>
    </row>
    <row r="27" spans="1:8">
      <c r="A27" s="73">
        <f t="shared" si="1"/>
        <v>24</v>
      </c>
      <c r="B27" s="57"/>
      <c r="C27" s="57"/>
      <c r="D27" s="57"/>
      <c r="E27" s="57"/>
      <c r="F27" s="57"/>
      <c r="G27" s="57"/>
      <c r="H27" s="66">
        <f t="shared" si="0"/>
        <v>0</v>
      </c>
    </row>
    <row r="28" spans="1:8">
      <c r="A28" s="73">
        <f t="shared" si="1"/>
        <v>25</v>
      </c>
      <c r="B28" s="57"/>
      <c r="C28" s="57"/>
      <c r="D28" s="57"/>
      <c r="E28" s="57"/>
      <c r="F28" s="57"/>
      <c r="G28" s="57"/>
      <c r="H28" s="66">
        <f t="shared" si="0"/>
        <v>0</v>
      </c>
    </row>
    <row r="29" spans="1:8">
      <c r="A29" s="73">
        <f t="shared" si="1"/>
        <v>26</v>
      </c>
      <c r="B29" s="57"/>
      <c r="C29" s="57"/>
      <c r="D29" s="57"/>
      <c r="E29" s="57"/>
      <c r="F29" s="57"/>
      <c r="G29" s="57"/>
      <c r="H29" s="66">
        <f t="shared" si="0"/>
        <v>0</v>
      </c>
    </row>
    <row r="30" spans="1:8">
      <c r="A30" s="73">
        <f t="shared" si="1"/>
        <v>27</v>
      </c>
      <c r="B30" s="57"/>
      <c r="C30" s="57"/>
      <c r="D30" s="57"/>
      <c r="E30" s="57"/>
      <c r="F30" s="57"/>
      <c r="G30" s="57"/>
      <c r="H30" s="66">
        <f t="shared" si="0"/>
        <v>0</v>
      </c>
    </row>
    <row r="31" spans="1:8">
      <c r="A31" s="73">
        <f t="shared" si="1"/>
        <v>28</v>
      </c>
      <c r="B31" s="57"/>
      <c r="C31" s="57"/>
      <c r="D31" s="57"/>
      <c r="E31" s="57"/>
      <c r="F31" s="57"/>
      <c r="G31" s="57"/>
      <c r="H31" s="66">
        <f t="shared" si="0"/>
        <v>0</v>
      </c>
    </row>
    <row r="32" spans="1:8">
      <c r="A32" s="73">
        <f t="shared" si="1"/>
        <v>29</v>
      </c>
      <c r="B32" s="57"/>
      <c r="C32" s="57"/>
      <c r="D32" s="57"/>
      <c r="E32" s="57"/>
      <c r="F32" s="57"/>
      <c r="G32" s="57"/>
      <c r="H32" s="66">
        <f t="shared" si="0"/>
        <v>0</v>
      </c>
    </row>
    <row r="33" spans="1:8">
      <c r="A33" s="73">
        <f t="shared" si="1"/>
        <v>30</v>
      </c>
      <c r="B33" s="57"/>
      <c r="C33" s="57"/>
      <c r="D33" s="57"/>
      <c r="E33" s="57"/>
      <c r="F33" s="57"/>
      <c r="G33" s="57"/>
      <c r="H33" s="66">
        <f t="shared" si="0"/>
        <v>0</v>
      </c>
    </row>
    <row r="34" spans="1:8">
      <c r="A34" s="73">
        <f t="shared" si="1"/>
        <v>31</v>
      </c>
      <c r="B34" s="57"/>
      <c r="C34" s="57"/>
      <c r="D34" s="57"/>
      <c r="E34" s="57"/>
      <c r="F34" s="57"/>
      <c r="G34" s="57"/>
      <c r="H34" s="68">
        <f t="shared" si="0"/>
        <v>0</v>
      </c>
    </row>
    <row r="35" spans="1:8">
      <c r="A35" s="54" t="s">
        <v>470</v>
      </c>
      <c r="B35" s="69">
        <f>SUM(B4:B34)*1000</f>
        <v>0</v>
      </c>
      <c r="C35" s="69">
        <f t="shared" ref="C35:G35" si="2">SUM(C4:C34)*1000</f>
        <v>0</v>
      </c>
      <c r="D35" s="69">
        <f t="shared" si="2"/>
        <v>0</v>
      </c>
      <c r="E35" s="69">
        <f t="shared" si="2"/>
        <v>0</v>
      </c>
      <c r="F35" s="70">
        <f t="shared" si="2"/>
        <v>0</v>
      </c>
      <c r="G35" s="69">
        <f t="shared" si="2"/>
        <v>0</v>
      </c>
      <c r="H35" s="67">
        <f>SUM(H4:H34)</f>
        <v>0</v>
      </c>
    </row>
    <row r="36" spans="1:8">
      <c r="A36" s="5"/>
    </row>
  </sheetData>
  <sheetProtection algorithmName="SHA-512" hashValue="8rS6nINWRwAgoD0mkldo/l2dQ33JjKYd+LbbvdtUVBxHjl+qhgko2G5KcUzN87niwfERVSjtWly00CAo5AEmJQ==" saltValue="acliXhR6PWOshreJD0je6A=="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E9413-9D20-49AC-AA63-F05E4C65D768}">
  <sheetPr codeName="Sheet13"/>
  <dimension ref="A1:H36"/>
  <sheetViews>
    <sheetView showGridLines="0" workbookViewId="0"/>
  </sheetViews>
  <sheetFormatPr defaultColWidth="9.109375" defaultRowHeight="13.2"/>
  <cols>
    <col min="1" max="7" width="15.6640625" style="4" customWidth="1"/>
    <col min="8" max="8" width="20.6640625" style="4" customWidth="1"/>
    <col min="9" max="16384" width="9.109375" style="4"/>
  </cols>
  <sheetData>
    <row r="1" spans="1:8" ht="15.6">
      <c r="A1" s="52" t="s">
        <v>28</v>
      </c>
      <c r="D1" s="22"/>
    </row>
    <row r="2" spans="1:8">
      <c r="A2" s="53" t="s">
        <v>459</v>
      </c>
      <c r="B2" s="64" t="str">
        <f>January!B2</f>
        <v>W1</v>
      </c>
      <c r="C2" s="64" t="str">
        <f>January!C2</f>
        <v>W2</v>
      </c>
      <c r="D2" s="64" t="str">
        <f>January!D2</f>
        <v>W3</v>
      </c>
      <c r="E2" s="64" t="str">
        <f>January!E2</f>
        <v>P1</v>
      </c>
      <c r="F2" s="64" t="str">
        <f>January!F2</f>
        <v>P2</v>
      </c>
      <c r="G2" s="64" t="str">
        <f>January!G2</f>
        <v>S</v>
      </c>
      <c r="H2" s="54" t="s">
        <v>471</v>
      </c>
    </row>
    <row r="3" spans="1:8">
      <c r="A3" s="54" t="s">
        <v>458</v>
      </c>
      <c r="B3" s="55" t="s">
        <v>466</v>
      </c>
      <c r="C3" s="55" t="s">
        <v>466</v>
      </c>
      <c r="D3" s="55" t="s">
        <v>466</v>
      </c>
      <c r="E3" s="55" t="s">
        <v>466</v>
      </c>
      <c r="F3" s="55" t="s">
        <v>466</v>
      </c>
      <c r="G3" s="55" t="s">
        <v>466</v>
      </c>
      <c r="H3" s="56"/>
    </row>
    <row r="4" spans="1:8">
      <c r="A4" s="73">
        <v>1</v>
      </c>
      <c r="B4" s="57"/>
      <c r="C4" s="57"/>
      <c r="D4" s="57"/>
      <c r="E4" s="57"/>
      <c r="F4" s="57"/>
      <c r="G4" s="57"/>
      <c r="H4" s="66">
        <f>SUM(B4:G4)*1000</f>
        <v>0</v>
      </c>
    </row>
    <row r="5" spans="1:8">
      <c r="A5" s="73">
        <f>A4+1</f>
        <v>2</v>
      </c>
      <c r="B5" s="57"/>
      <c r="C5" s="57"/>
      <c r="D5" s="57"/>
      <c r="E5" s="57"/>
      <c r="F5" s="57"/>
      <c r="G5" s="57"/>
      <c r="H5" s="66">
        <f t="shared" ref="H5:H34" si="0">SUM(B5:G5)*1000</f>
        <v>0</v>
      </c>
    </row>
    <row r="6" spans="1:8">
      <c r="A6" s="73">
        <f t="shared" ref="A6:A34" si="1">A5+1</f>
        <v>3</v>
      </c>
      <c r="B6" s="57"/>
      <c r="C6" s="57"/>
      <c r="D6" s="57"/>
      <c r="E6" s="57"/>
      <c r="F6" s="57"/>
      <c r="G6" s="57"/>
      <c r="H6" s="66">
        <f t="shared" si="0"/>
        <v>0</v>
      </c>
    </row>
    <row r="7" spans="1:8">
      <c r="A7" s="73">
        <f t="shared" si="1"/>
        <v>4</v>
      </c>
      <c r="B7" s="57"/>
      <c r="C7" s="57"/>
      <c r="D7" s="57"/>
      <c r="E7" s="57"/>
      <c r="F7" s="57"/>
      <c r="G7" s="57"/>
      <c r="H7" s="66">
        <f t="shared" si="0"/>
        <v>0</v>
      </c>
    </row>
    <row r="8" spans="1:8">
      <c r="A8" s="73">
        <f t="shared" si="1"/>
        <v>5</v>
      </c>
      <c r="B8" s="57"/>
      <c r="C8" s="57"/>
      <c r="D8" s="57"/>
      <c r="E8" s="57"/>
      <c r="F8" s="57"/>
      <c r="G8" s="57"/>
      <c r="H8" s="66">
        <f t="shared" si="0"/>
        <v>0</v>
      </c>
    </row>
    <row r="9" spans="1:8">
      <c r="A9" s="73">
        <f t="shared" si="1"/>
        <v>6</v>
      </c>
      <c r="B9" s="57"/>
      <c r="C9" s="57"/>
      <c r="D9" s="57"/>
      <c r="E9" s="57"/>
      <c r="F9" s="57"/>
      <c r="G9" s="57"/>
      <c r="H9" s="66">
        <f t="shared" si="0"/>
        <v>0</v>
      </c>
    </row>
    <row r="10" spans="1:8">
      <c r="A10" s="73">
        <f t="shared" si="1"/>
        <v>7</v>
      </c>
      <c r="B10" s="57"/>
      <c r="C10" s="57"/>
      <c r="D10" s="57"/>
      <c r="E10" s="57"/>
      <c r="F10" s="57"/>
      <c r="G10" s="57"/>
      <c r="H10" s="66">
        <f t="shared" si="0"/>
        <v>0</v>
      </c>
    </row>
    <row r="11" spans="1:8">
      <c r="A11" s="73">
        <f t="shared" si="1"/>
        <v>8</v>
      </c>
      <c r="B11" s="57"/>
      <c r="C11" s="57"/>
      <c r="D11" s="57"/>
      <c r="E11" s="57"/>
      <c r="F11" s="57"/>
      <c r="G11" s="57"/>
      <c r="H11" s="66">
        <f t="shared" si="0"/>
        <v>0</v>
      </c>
    </row>
    <row r="12" spans="1:8">
      <c r="A12" s="73">
        <f t="shared" si="1"/>
        <v>9</v>
      </c>
      <c r="B12" s="57"/>
      <c r="C12" s="57"/>
      <c r="D12" s="57"/>
      <c r="E12" s="57"/>
      <c r="F12" s="57"/>
      <c r="G12" s="57"/>
      <c r="H12" s="66">
        <f t="shared" si="0"/>
        <v>0</v>
      </c>
    </row>
    <row r="13" spans="1:8">
      <c r="A13" s="73">
        <f t="shared" si="1"/>
        <v>10</v>
      </c>
      <c r="B13" s="57"/>
      <c r="C13" s="57"/>
      <c r="D13" s="57"/>
      <c r="E13" s="57"/>
      <c r="F13" s="57"/>
      <c r="G13" s="57"/>
      <c r="H13" s="66">
        <f t="shared" si="0"/>
        <v>0</v>
      </c>
    </row>
    <row r="14" spans="1:8">
      <c r="A14" s="73">
        <f t="shared" si="1"/>
        <v>11</v>
      </c>
      <c r="B14" s="57"/>
      <c r="C14" s="57"/>
      <c r="D14" s="57"/>
      <c r="E14" s="57"/>
      <c r="F14" s="57"/>
      <c r="G14" s="57"/>
      <c r="H14" s="66">
        <f t="shared" si="0"/>
        <v>0</v>
      </c>
    </row>
    <row r="15" spans="1:8">
      <c r="A15" s="73">
        <f t="shared" si="1"/>
        <v>12</v>
      </c>
      <c r="B15" s="57"/>
      <c r="C15" s="57"/>
      <c r="D15" s="57"/>
      <c r="E15" s="57"/>
      <c r="F15" s="57"/>
      <c r="G15" s="57"/>
      <c r="H15" s="66">
        <f t="shared" si="0"/>
        <v>0</v>
      </c>
    </row>
    <row r="16" spans="1:8">
      <c r="A16" s="73">
        <f t="shared" si="1"/>
        <v>13</v>
      </c>
      <c r="B16" s="57"/>
      <c r="C16" s="57"/>
      <c r="D16" s="57"/>
      <c r="E16" s="57"/>
      <c r="F16" s="57"/>
      <c r="G16" s="57"/>
      <c r="H16" s="66">
        <f t="shared" si="0"/>
        <v>0</v>
      </c>
    </row>
    <row r="17" spans="1:8">
      <c r="A17" s="73">
        <f t="shared" si="1"/>
        <v>14</v>
      </c>
      <c r="B17" s="57"/>
      <c r="C17" s="57"/>
      <c r="D17" s="57"/>
      <c r="E17" s="57"/>
      <c r="F17" s="57"/>
      <c r="G17" s="57"/>
      <c r="H17" s="66">
        <f t="shared" si="0"/>
        <v>0</v>
      </c>
    </row>
    <row r="18" spans="1:8">
      <c r="A18" s="73">
        <f t="shared" si="1"/>
        <v>15</v>
      </c>
      <c r="B18" s="57"/>
      <c r="C18" s="57"/>
      <c r="D18" s="57"/>
      <c r="E18" s="57"/>
      <c r="F18" s="57"/>
      <c r="G18" s="57"/>
      <c r="H18" s="66">
        <f t="shared" si="0"/>
        <v>0</v>
      </c>
    </row>
    <row r="19" spans="1:8">
      <c r="A19" s="73">
        <f t="shared" si="1"/>
        <v>16</v>
      </c>
      <c r="B19" s="57"/>
      <c r="C19" s="57"/>
      <c r="D19" s="57"/>
      <c r="E19" s="57"/>
      <c r="F19" s="57"/>
      <c r="G19" s="57"/>
      <c r="H19" s="66">
        <f t="shared" si="0"/>
        <v>0</v>
      </c>
    </row>
    <row r="20" spans="1:8">
      <c r="A20" s="73">
        <f t="shared" si="1"/>
        <v>17</v>
      </c>
      <c r="B20" s="57"/>
      <c r="C20" s="57"/>
      <c r="D20" s="57"/>
      <c r="E20" s="57"/>
      <c r="F20" s="57"/>
      <c r="G20" s="57"/>
      <c r="H20" s="66">
        <f t="shared" si="0"/>
        <v>0</v>
      </c>
    </row>
    <row r="21" spans="1:8">
      <c r="A21" s="73">
        <f t="shared" si="1"/>
        <v>18</v>
      </c>
      <c r="B21" s="57"/>
      <c r="C21" s="57"/>
      <c r="D21" s="57"/>
      <c r="E21" s="57"/>
      <c r="F21" s="57"/>
      <c r="G21" s="57"/>
      <c r="H21" s="66">
        <f t="shared" si="0"/>
        <v>0</v>
      </c>
    </row>
    <row r="22" spans="1:8">
      <c r="A22" s="73">
        <f t="shared" si="1"/>
        <v>19</v>
      </c>
      <c r="B22" s="57"/>
      <c r="C22" s="57"/>
      <c r="D22" s="57"/>
      <c r="E22" s="57"/>
      <c r="F22" s="57"/>
      <c r="G22" s="57"/>
      <c r="H22" s="66">
        <f t="shared" si="0"/>
        <v>0</v>
      </c>
    </row>
    <row r="23" spans="1:8">
      <c r="A23" s="73">
        <f t="shared" si="1"/>
        <v>20</v>
      </c>
      <c r="B23" s="57"/>
      <c r="C23" s="57"/>
      <c r="D23" s="57"/>
      <c r="E23" s="57"/>
      <c r="F23" s="57"/>
      <c r="G23" s="57"/>
      <c r="H23" s="66">
        <f t="shared" si="0"/>
        <v>0</v>
      </c>
    </row>
    <row r="24" spans="1:8">
      <c r="A24" s="73">
        <f t="shared" si="1"/>
        <v>21</v>
      </c>
      <c r="B24" s="57"/>
      <c r="C24" s="57"/>
      <c r="D24" s="57"/>
      <c r="E24" s="57"/>
      <c r="F24" s="57"/>
      <c r="G24" s="57"/>
      <c r="H24" s="66">
        <f t="shared" si="0"/>
        <v>0</v>
      </c>
    </row>
    <row r="25" spans="1:8">
      <c r="A25" s="73">
        <f t="shared" si="1"/>
        <v>22</v>
      </c>
      <c r="B25" s="57"/>
      <c r="C25" s="57"/>
      <c r="D25" s="57"/>
      <c r="E25" s="57"/>
      <c r="F25" s="57"/>
      <c r="G25" s="57"/>
      <c r="H25" s="66">
        <f t="shared" si="0"/>
        <v>0</v>
      </c>
    </row>
    <row r="26" spans="1:8">
      <c r="A26" s="73">
        <f t="shared" si="1"/>
        <v>23</v>
      </c>
      <c r="B26" s="57"/>
      <c r="C26" s="57"/>
      <c r="D26" s="57"/>
      <c r="E26" s="57"/>
      <c r="F26" s="57"/>
      <c r="G26" s="57"/>
      <c r="H26" s="66">
        <f t="shared" si="0"/>
        <v>0</v>
      </c>
    </row>
    <row r="27" spans="1:8">
      <c r="A27" s="73">
        <f t="shared" si="1"/>
        <v>24</v>
      </c>
      <c r="B27" s="57"/>
      <c r="C27" s="57"/>
      <c r="D27" s="57"/>
      <c r="E27" s="57"/>
      <c r="F27" s="57"/>
      <c r="G27" s="57"/>
      <c r="H27" s="66">
        <f t="shared" si="0"/>
        <v>0</v>
      </c>
    </row>
    <row r="28" spans="1:8">
      <c r="A28" s="73">
        <f t="shared" si="1"/>
        <v>25</v>
      </c>
      <c r="B28" s="57"/>
      <c r="C28" s="57"/>
      <c r="D28" s="57"/>
      <c r="E28" s="57"/>
      <c r="F28" s="57"/>
      <c r="G28" s="57"/>
      <c r="H28" s="66">
        <f t="shared" si="0"/>
        <v>0</v>
      </c>
    </row>
    <row r="29" spans="1:8">
      <c r="A29" s="73">
        <f t="shared" si="1"/>
        <v>26</v>
      </c>
      <c r="B29" s="57"/>
      <c r="C29" s="57"/>
      <c r="D29" s="57"/>
      <c r="E29" s="57"/>
      <c r="F29" s="57"/>
      <c r="G29" s="57"/>
      <c r="H29" s="66">
        <f t="shared" si="0"/>
        <v>0</v>
      </c>
    </row>
    <row r="30" spans="1:8">
      <c r="A30" s="73">
        <f t="shared" si="1"/>
        <v>27</v>
      </c>
      <c r="B30" s="57"/>
      <c r="C30" s="57"/>
      <c r="D30" s="57"/>
      <c r="E30" s="57"/>
      <c r="F30" s="57"/>
      <c r="G30" s="57"/>
      <c r="H30" s="66">
        <f t="shared" si="0"/>
        <v>0</v>
      </c>
    </row>
    <row r="31" spans="1:8">
      <c r="A31" s="73">
        <f t="shared" si="1"/>
        <v>28</v>
      </c>
      <c r="B31" s="57"/>
      <c r="C31" s="57"/>
      <c r="D31" s="57"/>
      <c r="E31" s="57"/>
      <c r="F31" s="57"/>
      <c r="G31" s="57"/>
      <c r="H31" s="66">
        <f t="shared" si="0"/>
        <v>0</v>
      </c>
    </row>
    <row r="32" spans="1:8">
      <c r="A32" s="73">
        <f t="shared" si="1"/>
        <v>29</v>
      </c>
      <c r="B32" s="57"/>
      <c r="C32" s="57"/>
      <c r="D32" s="57"/>
      <c r="E32" s="57"/>
      <c r="F32" s="57"/>
      <c r="G32" s="57"/>
      <c r="H32" s="66">
        <f t="shared" si="0"/>
        <v>0</v>
      </c>
    </row>
    <row r="33" spans="1:8">
      <c r="A33" s="73">
        <f t="shared" si="1"/>
        <v>30</v>
      </c>
      <c r="B33" s="57"/>
      <c r="C33" s="57"/>
      <c r="D33" s="57"/>
      <c r="E33" s="57"/>
      <c r="F33" s="57"/>
      <c r="G33" s="57"/>
      <c r="H33" s="66">
        <f t="shared" si="0"/>
        <v>0</v>
      </c>
    </row>
    <row r="34" spans="1:8">
      <c r="A34" s="73">
        <f t="shared" si="1"/>
        <v>31</v>
      </c>
      <c r="B34" s="57"/>
      <c r="C34" s="57"/>
      <c r="D34" s="57"/>
      <c r="E34" s="57"/>
      <c r="F34" s="57"/>
      <c r="G34" s="57"/>
      <c r="H34" s="68">
        <f t="shared" si="0"/>
        <v>0</v>
      </c>
    </row>
    <row r="35" spans="1:8">
      <c r="A35" s="54" t="s">
        <v>470</v>
      </c>
      <c r="B35" s="69">
        <f>SUM(B4:B34)*1000</f>
        <v>0</v>
      </c>
      <c r="C35" s="69">
        <f t="shared" ref="C35:G35" si="2">SUM(C4:C34)*1000</f>
        <v>0</v>
      </c>
      <c r="D35" s="69">
        <f t="shared" si="2"/>
        <v>0</v>
      </c>
      <c r="E35" s="69">
        <f t="shared" si="2"/>
        <v>0</v>
      </c>
      <c r="F35" s="70">
        <f t="shared" si="2"/>
        <v>0</v>
      </c>
      <c r="G35" s="69">
        <f t="shared" si="2"/>
        <v>0</v>
      </c>
      <c r="H35" s="67">
        <f>SUM(H4:H34)</f>
        <v>0</v>
      </c>
    </row>
    <row r="36" spans="1:8">
      <c r="A36" s="5"/>
    </row>
  </sheetData>
  <sheetProtection algorithmName="SHA-512" hashValue="v//0pGEsCvbu3k1vFym/pzp5Bi8x8S82/FO1p24uWisf9uoIJl2zzmEZR+IaYTC+UEFmjWT+0IFEIOVUrAM81Q==" saltValue="IMWGi2tEFf8ttAmq4Yof8A=="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DA4F1-C788-4104-86E1-A34B83E92C40}">
  <sheetPr codeName="Sheet15"/>
  <dimension ref="A1:H21"/>
  <sheetViews>
    <sheetView showGridLines="0" workbookViewId="0">
      <selection activeCell="H15" sqref="H15"/>
    </sheetView>
  </sheetViews>
  <sheetFormatPr defaultColWidth="9.109375" defaultRowHeight="13.2"/>
  <cols>
    <col min="1" max="7" width="15.6640625" style="4" customWidth="1"/>
    <col min="8" max="8" width="20.6640625" style="4" customWidth="1"/>
    <col min="9" max="16384" width="9.109375" style="4"/>
  </cols>
  <sheetData>
    <row r="1" spans="1:8" ht="15.6">
      <c r="A1" s="52" t="s">
        <v>28</v>
      </c>
      <c r="D1" s="22"/>
    </row>
    <row r="2" spans="1:8">
      <c r="A2" s="53" t="s">
        <v>459</v>
      </c>
      <c r="B2" s="64" t="str">
        <f>January!B2</f>
        <v>W1</v>
      </c>
      <c r="C2" s="64" t="str">
        <f>January!C2</f>
        <v>W2</v>
      </c>
      <c r="D2" s="64" t="str">
        <f>January!D2</f>
        <v>W3</v>
      </c>
      <c r="E2" s="64" t="str">
        <f>January!E2</f>
        <v>P1</v>
      </c>
      <c r="F2" s="64" t="str">
        <f>January!F2</f>
        <v>P2</v>
      </c>
      <c r="G2" s="64" t="str">
        <f>January!G2</f>
        <v>S</v>
      </c>
      <c r="H2" s="54" t="s">
        <v>470</v>
      </c>
    </row>
    <row r="3" spans="1:8">
      <c r="A3" s="54" t="s">
        <v>467</v>
      </c>
      <c r="B3" s="65" t="s">
        <v>469</v>
      </c>
      <c r="C3" s="65" t="s">
        <v>469</v>
      </c>
      <c r="D3" s="65" t="s">
        <v>469</v>
      </c>
      <c r="E3" s="65" t="s">
        <v>469</v>
      </c>
      <c r="F3" s="65" t="s">
        <v>469</v>
      </c>
      <c r="G3" s="65" t="s">
        <v>469</v>
      </c>
      <c r="H3" s="56"/>
    </row>
    <row r="4" spans="1:8">
      <c r="A4" s="8" t="s">
        <v>29</v>
      </c>
      <c r="B4" s="66">
        <f>January!B35</f>
        <v>0</v>
      </c>
      <c r="C4" s="66">
        <f>January!C35</f>
        <v>0</v>
      </c>
      <c r="D4" s="66">
        <f>January!D35</f>
        <v>0</v>
      </c>
      <c r="E4" s="66">
        <f>January!E35</f>
        <v>0</v>
      </c>
      <c r="F4" s="66">
        <f>January!F35</f>
        <v>0</v>
      </c>
      <c r="G4" s="66">
        <f>January!G35</f>
        <v>0</v>
      </c>
      <c r="H4" s="66">
        <f>SUM(B4:G4)</f>
        <v>0</v>
      </c>
    </row>
    <row r="5" spans="1:8">
      <c r="A5" s="8" t="s">
        <v>30</v>
      </c>
      <c r="B5" s="66">
        <f>February!B35</f>
        <v>0</v>
      </c>
      <c r="C5" s="66">
        <f>February!C35</f>
        <v>0</v>
      </c>
      <c r="D5" s="66">
        <f>February!D35</f>
        <v>0</v>
      </c>
      <c r="E5" s="66">
        <f>February!E35</f>
        <v>0</v>
      </c>
      <c r="F5" s="66">
        <f>February!F35</f>
        <v>0</v>
      </c>
      <c r="G5" s="66">
        <f>February!G35</f>
        <v>0</v>
      </c>
      <c r="H5" s="66">
        <f t="shared" ref="H5:H15" si="0">SUM(B5:G5)</f>
        <v>0</v>
      </c>
    </row>
    <row r="6" spans="1:8">
      <c r="A6" s="8" t="s">
        <v>31</v>
      </c>
      <c r="B6" s="66">
        <f>March!B35</f>
        <v>0</v>
      </c>
      <c r="C6" s="66">
        <f>March!C35</f>
        <v>0</v>
      </c>
      <c r="D6" s="66">
        <f>March!D35</f>
        <v>0</v>
      </c>
      <c r="E6" s="66">
        <f>March!E35</f>
        <v>0</v>
      </c>
      <c r="F6" s="66">
        <f>March!F35</f>
        <v>0</v>
      </c>
      <c r="G6" s="66">
        <f>March!G35</f>
        <v>0</v>
      </c>
      <c r="H6" s="66">
        <f t="shared" si="0"/>
        <v>0</v>
      </c>
    </row>
    <row r="7" spans="1:8">
      <c r="A7" s="8" t="s">
        <v>32</v>
      </c>
      <c r="B7" s="66">
        <f>April!B35</f>
        <v>0</v>
      </c>
      <c r="C7" s="66">
        <f>April!C35</f>
        <v>0</v>
      </c>
      <c r="D7" s="66">
        <f>April!D35</f>
        <v>0</v>
      </c>
      <c r="E7" s="66">
        <f>April!E35</f>
        <v>0</v>
      </c>
      <c r="F7" s="66">
        <f>April!F35</f>
        <v>0</v>
      </c>
      <c r="G7" s="66">
        <f>April!G35</f>
        <v>0</v>
      </c>
      <c r="H7" s="66">
        <f t="shared" si="0"/>
        <v>0</v>
      </c>
    </row>
    <row r="8" spans="1:8">
      <c r="A8" s="8" t="s">
        <v>33</v>
      </c>
      <c r="B8" s="66">
        <f>May!B35</f>
        <v>0</v>
      </c>
      <c r="C8" s="66">
        <f>May!C35</f>
        <v>0</v>
      </c>
      <c r="D8" s="66">
        <f>May!D35</f>
        <v>0</v>
      </c>
      <c r="E8" s="66">
        <f>May!E35</f>
        <v>0</v>
      </c>
      <c r="F8" s="66">
        <f>May!F35</f>
        <v>0</v>
      </c>
      <c r="G8" s="66">
        <f>May!G35</f>
        <v>0</v>
      </c>
      <c r="H8" s="66">
        <f t="shared" si="0"/>
        <v>0</v>
      </c>
    </row>
    <row r="9" spans="1:8">
      <c r="A9" s="8" t="s">
        <v>34</v>
      </c>
      <c r="B9" s="66">
        <f>June!B35</f>
        <v>0</v>
      </c>
      <c r="C9" s="66">
        <f>June!C35</f>
        <v>0</v>
      </c>
      <c r="D9" s="66">
        <f>June!D35</f>
        <v>0</v>
      </c>
      <c r="E9" s="66">
        <f>June!E35</f>
        <v>0</v>
      </c>
      <c r="F9" s="66">
        <f>June!F35</f>
        <v>0</v>
      </c>
      <c r="G9" s="66">
        <f>June!G35</f>
        <v>0</v>
      </c>
      <c r="H9" s="66">
        <f t="shared" si="0"/>
        <v>0</v>
      </c>
    </row>
    <row r="10" spans="1:8">
      <c r="A10" s="8" t="s">
        <v>35</v>
      </c>
      <c r="B10" s="66">
        <f>July!B35</f>
        <v>0</v>
      </c>
      <c r="C10" s="66">
        <f>July!C35</f>
        <v>0</v>
      </c>
      <c r="D10" s="66">
        <f>July!D35</f>
        <v>0</v>
      </c>
      <c r="E10" s="66">
        <f>July!E35</f>
        <v>0</v>
      </c>
      <c r="F10" s="66">
        <f>July!F35</f>
        <v>0</v>
      </c>
      <c r="G10" s="66">
        <f>July!G35</f>
        <v>0</v>
      </c>
      <c r="H10" s="66">
        <f t="shared" si="0"/>
        <v>0</v>
      </c>
    </row>
    <row r="11" spans="1:8">
      <c r="A11" s="8" t="s">
        <v>36</v>
      </c>
      <c r="B11" s="66">
        <f>August!B35</f>
        <v>0</v>
      </c>
      <c r="C11" s="66">
        <f>August!C35</f>
        <v>0</v>
      </c>
      <c r="D11" s="66">
        <f>August!D35</f>
        <v>0</v>
      </c>
      <c r="E11" s="66">
        <f>August!E35</f>
        <v>0</v>
      </c>
      <c r="F11" s="66">
        <f>August!F35</f>
        <v>0</v>
      </c>
      <c r="G11" s="66">
        <f>August!G35</f>
        <v>0</v>
      </c>
      <c r="H11" s="66">
        <f t="shared" si="0"/>
        <v>0</v>
      </c>
    </row>
    <row r="12" spans="1:8">
      <c r="A12" s="8" t="s">
        <v>37</v>
      </c>
      <c r="B12" s="66">
        <f>September!B35</f>
        <v>0</v>
      </c>
      <c r="C12" s="66">
        <f>September!C35</f>
        <v>0</v>
      </c>
      <c r="D12" s="66">
        <f>September!D35</f>
        <v>0</v>
      </c>
      <c r="E12" s="66">
        <f>September!E35</f>
        <v>0</v>
      </c>
      <c r="F12" s="66">
        <f>September!F35</f>
        <v>0</v>
      </c>
      <c r="G12" s="66">
        <f>September!G35</f>
        <v>0</v>
      </c>
      <c r="H12" s="66">
        <f t="shared" si="0"/>
        <v>0</v>
      </c>
    </row>
    <row r="13" spans="1:8">
      <c r="A13" s="8" t="s">
        <v>38</v>
      </c>
      <c r="B13" s="66">
        <f>October!B35</f>
        <v>0</v>
      </c>
      <c r="C13" s="66">
        <f>October!C35</f>
        <v>0</v>
      </c>
      <c r="D13" s="66">
        <f>October!D35</f>
        <v>0</v>
      </c>
      <c r="E13" s="66">
        <f>October!E35</f>
        <v>0</v>
      </c>
      <c r="F13" s="66">
        <f>October!F35</f>
        <v>0</v>
      </c>
      <c r="G13" s="66">
        <f>October!G35</f>
        <v>0</v>
      </c>
      <c r="H13" s="66">
        <f t="shared" si="0"/>
        <v>0</v>
      </c>
    </row>
    <row r="14" spans="1:8">
      <c r="A14" s="8" t="s">
        <v>39</v>
      </c>
      <c r="B14" s="66">
        <f>November!B35</f>
        <v>0</v>
      </c>
      <c r="C14" s="66">
        <f>November!C35</f>
        <v>0</v>
      </c>
      <c r="D14" s="66">
        <f>November!D35</f>
        <v>0</v>
      </c>
      <c r="E14" s="66">
        <f>November!E35</f>
        <v>0</v>
      </c>
      <c r="F14" s="66">
        <f>November!F35</f>
        <v>0</v>
      </c>
      <c r="G14" s="66">
        <f>November!G35</f>
        <v>0</v>
      </c>
      <c r="H14" s="66">
        <f t="shared" si="0"/>
        <v>0</v>
      </c>
    </row>
    <row r="15" spans="1:8">
      <c r="A15" s="8" t="s">
        <v>40</v>
      </c>
      <c r="B15" s="66">
        <f>December!B35</f>
        <v>0</v>
      </c>
      <c r="C15" s="66">
        <f>December!C35</f>
        <v>0</v>
      </c>
      <c r="D15" s="66">
        <f>December!D35</f>
        <v>0</v>
      </c>
      <c r="E15" s="66">
        <f>December!E35</f>
        <v>0</v>
      </c>
      <c r="F15" s="66">
        <f>December!F35</f>
        <v>0</v>
      </c>
      <c r="G15" s="66">
        <f>December!G35</f>
        <v>0</v>
      </c>
      <c r="H15" s="66">
        <f t="shared" si="0"/>
        <v>0</v>
      </c>
    </row>
    <row r="16" spans="1:8">
      <c r="A16" s="54" t="s">
        <v>468</v>
      </c>
      <c r="B16" s="66">
        <f>SUM(B4:B15)</f>
        <v>0</v>
      </c>
      <c r="C16" s="66">
        <f t="shared" ref="C16:G16" si="1">SUM(C4:C15)</f>
        <v>0</v>
      </c>
      <c r="D16" s="66">
        <f t="shared" si="1"/>
        <v>0</v>
      </c>
      <c r="E16" s="66">
        <f t="shared" si="1"/>
        <v>0</v>
      </c>
      <c r="F16" s="66">
        <f t="shared" si="1"/>
        <v>0</v>
      </c>
      <c r="G16" s="66">
        <f t="shared" si="1"/>
        <v>0</v>
      </c>
      <c r="H16" s="67">
        <f>SUM(H4:H15)</f>
        <v>0</v>
      </c>
    </row>
    <row r="17" spans="1:4">
      <c r="A17" s="5"/>
    </row>
    <row r="21" spans="1:4">
      <c r="D21" s="63"/>
    </row>
  </sheetData>
  <sheetProtection algorithmName="SHA-512" hashValue="sDOzuEUGlYz/5s4RyH7xK07773BM7RQc5fC22SUKpNOvpZfp9NC6IfjPtGR6CAcdm451ZF+qod8PcVhSNiPZLw==" saltValue="Hi9e6LPmxYZJ3xs+HzIw2g==" spinCount="100000" sheet="1" objects="1" scenarios="1"/>
  <phoneticPr fontId="12"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DE14F-0471-42D5-B3F3-4285D191FB09}">
  <sheetPr codeName="Sheet14"/>
  <dimension ref="A1:I504"/>
  <sheetViews>
    <sheetView workbookViewId="0"/>
  </sheetViews>
  <sheetFormatPr defaultColWidth="9.109375" defaultRowHeight="14.4"/>
  <cols>
    <col min="1" max="1" width="40" style="110" customWidth="1"/>
    <col min="2" max="2" width="52.109375" style="89" customWidth="1"/>
    <col min="3" max="5" width="15.6640625" style="89" customWidth="1"/>
    <col min="6" max="6" width="26.21875" style="89" customWidth="1"/>
    <col min="7" max="7" width="25.5546875" style="89" customWidth="1"/>
    <col min="8" max="8" width="17.77734375" style="89" customWidth="1"/>
    <col min="9" max="9" width="9.109375" style="89"/>
    <col min="10" max="10" width="19.5546875" style="89" customWidth="1"/>
    <col min="11" max="16384" width="9.109375" style="89"/>
  </cols>
  <sheetData>
    <row r="1" spans="1:8">
      <c r="B1" s="90" t="s">
        <v>501</v>
      </c>
      <c r="C1" s="124" t="s">
        <v>1715</v>
      </c>
    </row>
    <row r="2" spans="1:8">
      <c r="A2" s="111" t="s">
        <v>1694</v>
      </c>
      <c r="B2" s="123" t="s">
        <v>1714</v>
      </c>
      <c r="C2" s="120" t="s">
        <v>1699</v>
      </c>
      <c r="D2" s="120" t="s">
        <v>475</v>
      </c>
      <c r="E2" s="120" t="s">
        <v>473</v>
      </c>
      <c r="F2" s="120" t="s">
        <v>474</v>
      </c>
      <c r="G2" s="120" t="s">
        <v>472</v>
      </c>
      <c r="H2" s="120" t="s">
        <v>1700</v>
      </c>
    </row>
    <row r="3" spans="1:8">
      <c r="A3" s="110" t="str">
        <f>B3&amp;C3&amp;D3</f>
        <v>AberdeenWaterInside</v>
      </c>
      <c r="B3" s="120" t="s">
        <v>58</v>
      </c>
      <c r="C3" s="121" t="s">
        <v>477</v>
      </c>
      <c r="D3" s="121" t="s">
        <v>432</v>
      </c>
      <c r="E3" s="121">
        <v>1.03</v>
      </c>
      <c r="F3" s="121">
        <v>12241</v>
      </c>
      <c r="G3" s="121" t="s">
        <v>476</v>
      </c>
      <c r="H3" s="121">
        <v>24.55</v>
      </c>
    </row>
    <row r="4" spans="1:8">
      <c r="A4" s="110" t="str">
        <f t="shared" ref="A4:A67" si="0">B4&amp;C4&amp;D4</f>
        <v>AhoskieWaterInside</v>
      </c>
      <c r="B4" s="120" t="s">
        <v>59</v>
      </c>
      <c r="C4" s="121" t="s">
        <v>477</v>
      </c>
      <c r="D4" s="121" t="s">
        <v>432</v>
      </c>
      <c r="E4" s="121">
        <v>1.1100000000000001</v>
      </c>
      <c r="F4" s="121">
        <v>5479</v>
      </c>
      <c r="G4" s="121" t="s">
        <v>476</v>
      </c>
      <c r="H4" s="121">
        <v>40.58</v>
      </c>
    </row>
    <row r="5" spans="1:8">
      <c r="A5" s="110" t="str">
        <f t="shared" si="0"/>
        <v>AlamanceWaterInside</v>
      </c>
      <c r="B5" s="125" t="s">
        <v>719</v>
      </c>
      <c r="C5" s="121" t="s">
        <v>477</v>
      </c>
      <c r="D5" s="121" t="s">
        <v>432</v>
      </c>
      <c r="E5" s="121">
        <v>0.75</v>
      </c>
      <c r="F5" s="121">
        <v>1100</v>
      </c>
      <c r="G5" s="121" t="s">
        <v>476</v>
      </c>
      <c r="H5" s="121">
        <v>37.85</v>
      </c>
    </row>
    <row r="6" spans="1:8">
      <c r="A6" s="110" t="str">
        <f t="shared" si="0"/>
        <v>AlbemarleWaterInside</v>
      </c>
      <c r="B6" s="120" t="s">
        <v>60</v>
      </c>
      <c r="C6" s="121" t="s">
        <v>477</v>
      </c>
      <c r="D6" s="121" t="s">
        <v>432</v>
      </c>
      <c r="E6" s="121">
        <v>1.1200000000000001</v>
      </c>
      <c r="F6" s="121">
        <v>17368</v>
      </c>
      <c r="G6" s="121" t="s">
        <v>476</v>
      </c>
      <c r="H6" s="121">
        <v>27.46</v>
      </c>
    </row>
    <row r="7" spans="1:8">
      <c r="A7" s="110" t="str">
        <f t="shared" si="0"/>
        <v>AndrewsWaterInside</v>
      </c>
      <c r="B7" s="120" t="s">
        <v>381</v>
      </c>
      <c r="C7" s="121" t="s">
        <v>477</v>
      </c>
      <c r="D7" s="121" t="s">
        <v>432</v>
      </c>
      <c r="E7" s="121">
        <v>0.83</v>
      </c>
      <c r="F7" s="121">
        <v>3284</v>
      </c>
      <c r="G7" s="121" t="s">
        <v>476</v>
      </c>
      <c r="H7" s="121">
        <v>43</v>
      </c>
    </row>
    <row r="8" spans="1:8">
      <c r="A8" s="110" t="str">
        <f t="shared" si="0"/>
        <v>AngierWaterInside</v>
      </c>
      <c r="B8" s="120" t="s">
        <v>61</v>
      </c>
      <c r="C8" s="121" t="s">
        <v>477</v>
      </c>
      <c r="D8" s="121" t="s">
        <v>432</v>
      </c>
      <c r="E8" s="121">
        <v>1.22</v>
      </c>
      <c r="F8" s="121">
        <v>8468</v>
      </c>
      <c r="G8" s="121" t="s">
        <v>476</v>
      </c>
      <c r="H8" s="121">
        <v>31.77</v>
      </c>
    </row>
    <row r="9" spans="1:8">
      <c r="A9" s="110" t="str">
        <f t="shared" si="0"/>
        <v>Anson CoWaterInside</v>
      </c>
      <c r="B9" s="125" t="s">
        <v>1675</v>
      </c>
      <c r="C9" s="121" t="s">
        <v>477</v>
      </c>
      <c r="D9" s="121" t="s">
        <v>432</v>
      </c>
      <c r="E9" s="121"/>
      <c r="F9" s="121">
        <v>13771</v>
      </c>
      <c r="G9" s="121" t="s">
        <v>476</v>
      </c>
      <c r="H9" s="121">
        <v>26.96</v>
      </c>
    </row>
    <row r="10" spans="1:8">
      <c r="A10" s="110" t="str">
        <f t="shared" si="0"/>
        <v>AnsonvilleWaterInside</v>
      </c>
      <c r="B10" s="120" t="s">
        <v>62</v>
      </c>
      <c r="C10" s="121" t="s">
        <v>477</v>
      </c>
      <c r="D10" s="121" t="s">
        <v>432</v>
      </c>
      <c r="E10" s="121">
        <v>0.99</v>
      </c>
      <c r="F10" s="121">
        <v>1262</v>
      </c>
      <c r="G10" s="121" t="s">
        <v>476</v>
      </c>
      <c r="H10" s="121">
        <v>31.04</v>
      </c>
    </row>
    <row r="11" spans="1:8">
      <c r="A11" s="110" t="str">
        <f t="shared" si="0"/>
        <v>ApexWaterInside</v>
      </c>
      <c r="B11" s="120" t="s">
        <v>63</v>
      </c>
      <c r="C11" s="121" t="s">
        <v>477</v>
      </c>
      <c r="D11" s="121" t="s">
        <v>432</v>
      </c>
      <c r="E11" s="121">
        <v>0.85</v>
      </c>
      <c r="F11" s="121">
        <v>70272</v>
      </c>
      <c r="G11" s="121" t="s">
        <v>476</v>
      </c>
      <c r="H11" s="121">
        <v>27.25</v>
      </c>
    </row>
    <row r="12" spans="1:8">
      <c r="A12" s="110" t="str">
        <f t="shared" si="0"/>
        <v>Aqua North CarolinaWaterInside</v>
      </c>
      <c r="B12" s="120" t="s">
        <v>382</v>
      </c>
      <c r="C12" s="121" t="s">
        <v>477</v>
      </c>
      <c r="D12" s="121" t="s">
        <v>432</v>
      </c>
      <c r="E12" s="121"/>
      <c r="F12" s="121">
        <v>187787</v>
      </c>
      <c r="G12" s="121" t="s">
        <v>476</v>
      </c>
      <c r="H12" s="121">
        <v>52.6</v>
      </c>
    </row>
    <row r="13" spans="1:8">
      <c r="A13" s="110" t="str">
        <f t="shared" si="0"/>
        <v>Aqua North Carolina - Brookwood and LaGrangeWaterInside</v>
      </c>
      <c r="B13" s="120" t="s">
        <v>383</v>
      </c>
      <c r="C13" s="121" t="s">
        <v>477</v>
      </c>
      <c r="D13" s="121" t="s">
        <v>432</v>
      </c>
      <c r="E13" s="121"/>
      <c r="F13" s="121">
        <v>18022</v>
      </c>
      <c r="G13" s="121" t="s">
        <v>476</v>
      </c>
      <c r="H13" s="121">
        <v>38.86</v>
      </c>
    </row>
    <row r="14" spans="1:8">
      <c r="A14" s="110" t="str">
        <f t="shared" si="0"/>
        <v>Aqua North Carolina - Fairways and Beau RivageWaterInside</v>
      </c>
      <c r="B14" s="120" t="s">
        <v>384</v>
      </c>
      <c r="C14" s="121" t="s">
        <v>477</v>
      </c>
      <c r="D14" s="121" t="s">
        <v>432</v>
      </c>
      <c r="E14" s="121"/>
      <c r="F14" s="121">
        <v>115976</v>
      </c>
      <c r="G14" s="121" t="s">
        <v>476</v>
      </c>
      <c r="H14" s="121">
        <v>16.309999999999999</v>
      </c>
    </row>
    <row r="15" spans="1:8">
      <c r="A15" s="110" t="str">
        <f t="shared" si="0"/>
        <v>ArchdaleWaterInside</v>
      </c>
      <c r="B15" s="120" t="s">
        <v>64</v>
      </c>
      <c r="C15" s="121" t="s">
        <v>477</v>
      </c>
      <c r="D15" s="121" t="s">
        <v>432</v>
      </c>
      <c r="E15" s="121">
        <v>1.24</v>
      </c>
      <c r="F15" s="121">
        <v>12700</v>
      </c>
      <c r="G15" s="121" t="s">
        <v>476</v>
      </c>
      <c r="H15" s="121">
        <v>32.35</v>
      </c>
    </row>
    <row r="16" spans="1:8">
      <c r="A16" s="110" t="str">
        <f t="shared" si="0"/>
        <v>AsheboroWaterInside</v>
      </c>
      <c r="B16" s="120" t="s">
        <v>65</v>
      </c>
      <c r="C16" s="121" t="s">
        <v>477</v>
      </c>
      <c r="D16" s="121" t="s">
        <v>432</v>
      </c>
      <c r="E16" s="121">
        <v>0.89</v>
      </c>
      <c r="F16" s="121">
        <v>27191</v>
      </c>
      <c r="G16" s="121" t="s">
        <v>476</v>
      </c>
      <c r="H16" s="121">
        <v>31.5</v>
      </c>
    </row>
    <row r="17" spans="1:8">
      <c r="A17" s="110" t="str">
        <f t="shared" si="0"/>
        <v>AshevilleWaterInside</v>
      </c>
      <c r="B17" s="120" t="s">
        <v>66</v>
      </c>
      <c r="C17" s="121" t="s">
        <v>477</v>
      </c>
      <c r="D17" s="121" t="s">
        <v>432</v>
      </c>
      <c r="E17" s="121">
        <v>1.31</v>
      </c>
      <c r="F17" s="121">
        <v>156720</v>
      </c>
      <c r="G17" s="121" t="s">
        <v>476</v>
      </c>
      <c r="H17" s="121">
        <v>37.43</v>
      </c>
    </row>
    <row r="18" spans="1:8">
      <c r="A18" s="110" t="str">
        <f t="shared" si="0"/>
        <v>AtkinsonWaterInside</v>
      </c>
      <c r="B18" s="120" t="s">
        <v>446</v>
      </c>
      <c r="C18" s="121" t="s">
        <v>477</v>
      </c>
      <c r="D18" s="121" t="s">
        <v>432</v>
      </c>
      <c r="E18" s="121"/>
      <c r="F18" s="121">
        <v>301</v>
      </c>
      <c r="G18" s="121" t="s">
        <v>476</v>
      </c>
      <c r="H18" s="121">
        <v>59</v>
      </c>
    </row>
    <row r="19" spans="1:8">
      <c r="A19" s="110" t="str">
        <f t="shared" si="0"/>
        <v>Atlantic BeachWaterInside</v>
      </c>
      <c r="B19" s="120" t="s">
        <v>67</v>
      </c>
      <c r="C19" s="121" t="s">
        <v>477</v>
      </c>
      <c r="D19" s="121" t="s">
        <v>432</v>
      </c>
      <c r="E19" s="121">
        <v>1.37</v>
      </c>
      <c r="F19" s="121">
        <v>6380</v>
      </c>
      <c r="G19" s="121" t="s">
        <v>476</v>
      </c>
      <c r="H19" s="121">
        <v>29.65</v>
      </c>
    </row>
    <row r="20" spans="1:8">
      <c r="A20" s="110" t="str">
        <f t="shared" si="0"/>
        <v>AulanderWaterInside</v>
      </c>
      <c r="B20" s="120" t="s">
        <v>385</v>
      </c>
      <c r="C20" s="121" t="s">
        <v>477</v>
      </c>
      <c r="D20" s="121" t="s">
        <v>432</v>
      </c>
      <c r="E20" s="121">
        <v>0.78</v>
      </c>
      <c r="F20" s="121">
        <v>1438</v>
      </c>
      <c r="G20" s="121" t="s">
        <v>476</v>
      </c>
      <c r="H20" s="121">
        <v>38.5</v>
      </c>
    </row>
    <row r="21" spans="1:8">
      <c r="A21" s="110" t="str">
        <f t="shared" si="0"/>
        <v>AuroraWaterInside</v>
      </c>
      <c r="B21" s="120" t="s">
        <v>68</v>
      </c>
      <c r="C21" s="121" t="s">
        <v>477</v>
      </c>
      <c r="D21" s="121" t="s">
        <v>432</v>
      </c>
      <c r="E21" s="121">
        <v>0.9</v>
      </c>
      <c r="F21" s="121">
        <v>805</v>
      </c>
      <c r="G21" s="121" t="s">
        <v>476</v>
      </c>
      <c r="H21" s="121">
        <v>43.36</v>
      </c>
    </row>
    <row r="22" spans="1:8">
      <c r="A22" s="110" t="str">
        <f t="shared" si="0"/>
        <v>AutryvilleWaterInside</v>
      </c>
      <c r="B22" s="120" t="s">
        <v>69</v>
      </c>
      <c r="C22" s="121" t="s">
        <v>477</v>
      </c>
      <c r="D22" s="121" t="s">
        <v>432</v>
      </c>
      <c r="E22" s="121">
        <v>1.1200000000000001</v>
      </c>
      <c r="F22" s="121">
        <v>472</v>
      </c>
      <c r="G22" s="121" t="s">
        <v>476</v>
      </c>
      <c r="H22" s="121">
        <v>54.36</v>
      </c>
    </row>
    <row r="23" spans="1:8">
      <c r="A23" s="110" t="str">
        <f t="shared" si="0"/>
        <v>AydenWaterInside</v>
      </c>
      <c r="B23" s="120" t="s">
        <v>70</v>
      </c>
      <c r="C23" s="121" t="s">
        <v>477</v>
      </c>
      <c r="D23" s="121" t="s">
        <v>432</v>
      </c>
      <c r="E23" s="121">
        <v>0.87</v>
      </c>
      <c r="F23" s="121">
        <v>6366</v>
      </c>
      <c r="G23" s="121" t="s">
        <v>476</v>
      </c>
      <c r="H23" s="121">
        <v>53</v>
      </c>
    </row>
    <row r="24" spans="1:8">
      <c r="A24" s="110" t="str">
        <f t="shared" si="0"/>
        <v>BaileyWaterInside</v>
      </c>
      <c r="B24" s="120" t="s">
        <v>386</v>
      </c>
      <c r="C24" s="121" t="s">
        <v>477</v>
      </c>
      <c r="D24" s="121" t="s">
        <v>432</v>
      </c>
      <c r="E24" s="121">
        <v>1.1200000000000001</v>
      </c>
      <c r="F24" s="121">
        <v>569</v>
      </c>
      <c r="G24" s="121" t="s">
        <v>476</v>
      </c>
      <c r="H24" s="121">
        <v>40.549999999999997</v>
      </c>
    </row>
    <row r="25" spans="1:8">
      <c r="A25" s="110" t="str">
        <f t="shared" si="0"/>
        <v>BakersvilleWaterInside</v>
      </c>
      <c r="B25" s="120" t="s">
        <v>71</v>
      </c>
      <c r="C25" s="121" t="s">
        <v>477</v>
      </c>
      <c r="D25" s="121" t="s">
        <v>432</v>
      </c>
      <c r="E25" s="121">
        <v>0.64</v>
      </c>
      <c r="F25" s="121">
        <v>725</v>
      </c>
      <c r="G25" s="121" t="s">
        <v>476</v>
      </c>
      <c r="H25" s="121">
        <v>25</v>
      </c>
    </row>
    <row r="26" spans="1:8">
      <c r="A26" s="110" t="str">
        <f t="shared" si="0"/>
        <v>Bald Head Island UtilitiesWaterInside</v>
      </c>
      <c r="B26" s="125" t="s">
        <v>1653</v>
      </c>
      <c r="C26" s="121" t="s">
        <v>477</v>
      </c>
      <c r="D26" s="121" t="s">
        <v>432</v>
      </c>
      <c r="E26" s="121">
        <v>1.19</v>
      </c>
      <c r="F26" s="121">
        <v>3291</v>
      </c>
      <c r="G26" s="121" t="s">
        <v>476</v>
      </c>
      <c r="H26" s="121">
        <v>61.49</v>
      </c>
    </row>
    <row r="27" spans="1:8">
      <c r="A27" s="110" t="str">
        <f t="shared" si="0"/>
        <v>Banner ElkWaterInside</v>
      </c>
      <c r="B27" s="120" t="s">
        <v>72</v>
      </c>
      <c r="C27" s="121" t="s">
        <v>477</v>
      </c>
      <c r="D27" s="121" t="s">
        <v>432</v>
      </c>
      <c r="E27" s="121">
        <v>1.36</v>
      </c>
      <c r="F27" s="121">
        <v>1407</v>
      </c>
      <c r="G27" s="121" t="s">
        <v>476</v>
      </c>
      <c r="H27" s="121">
        <v>39.799999999999997</v>
      </c>
    </row>
    <row r="28" spans="1:8">
      <c r="A28" s="110" t="str">
        <f t="shared" si="0"/>
        <v>BathWaterInside</v>
      </c>
      <c r="B28" s="120" t="s">
        <v>478</v>
      </c>
      <c r="C28" s="121" t="s">
        <v>477</v>
      </c>
      <c r="D28" s="121" t="s">
        <v>432</v>
      </c>
      <c r="E28" s="121">
        <v>0.87</v>
      </c>
      <c r="F28" s="121">
        <v>290</v>
      </c>
      <c r="G28" s="121" t="s">
        <v>476</v>
      </c>
      <c r="H28" s="121">
        <v>63.5</v>
      </c>
    </row>
    <row r="29" spans="1:8">
      <c r="A29" s="110" t="str">
        <f t="shared" si="0"/>
        <v>Baton Water CorporationWaterInside</v>
      </c>
      <c r="B29" s="120" t="s">
        <v>387</v>
      </c>
      <c r="C29" s="121" t="s">
        <v>477</v>
      </c>
      <c r="D29" s="121" t="s">
        <v>432</v>
      </c>
      <c r="E29" s="121"/>
      <c r="F29" s="121">
        <v>7112</v>
      </c>
      <c r="G29" s="121" t="s">
        <v>476</v>
      </c>
      <c r="H29" s="121">
        <v>32</v>
      </c>
    </row>
    <row r="30" spans="1:8">
      <c r="A30" s="110" t="str">
        <f t="shared" si="0"/>
        <v>BeaufortWaterInside</v>
      </c>
      <c r="B30" s="120" t="s">
        <v>73</v>
      </c>
      <c r="C30" s="121" t="s">
        <v>477</v>
      </c>
      <c r="D30" s="121" t="s">
        <v>432</v>
      </c>
      <c r="E30" s="121">
        <v>1.26</v>
      </c>
      <c r="F30" s="121">
        <v>4787</v>
      </c>
      <c r="G30" s="121" t="s">
        <v>476</v>
      </c>
      <c r="H30" s="121">
        <v>35.72</v>
      </c>
    </row>
    <row r="31" spans="1:8">
      <c r="A31" s="110" t="str">
        <f t="shared" si="0"/>
        <v>Beaufort Co (NorthSide)WaterInside</v>
      </c>
      <c r="B31" s="125" t="s">
        <v>1716</v>
      </c>
      <c r="C31" s="121" t="s">
        <v>477</v>
      </c>
      <c r="D31" s="121" t="s">
        <v>432</v>
      </c>
      <c r="E31" s="121">
        <v>1.29</v>
      </c>
      <c r="F31" s="121">
        <v>13000</v>
      </c>
      <c r="G31" s="121" t="s">
        <v>476</v>
      </c>
      <c r="H31" s="121">
        <v>58.8</v>
      </c>
    </row>
    <row r="32" spans="1:8">
      <c r="A32" s="110" t="str">
        <f t="shared" si="0"/>
        <v>Beaufort Co (SouthSide)WaterInside</v>
      </c>
      <c r="B32" s="125" t="s">
        <v>1717</v>
      </c>
      <c r="C32" s="121" t="s">
        <v>477</v>
      </c>
      <c r="D32" s="121" t="s">
        <v>432</v>
      </c>
      <c r="E32" s="121">
        <v>1.29</v>
      </c>
      <c r="F32" s="121">
        <v>9263</v>
      </c>
      <c r="G32" s="121" t="s">
        <v>476</v>
      </c>
      <c r="H32" s="121">
        <v>58.8</v>
      </c>
    </row>
    <row r="33" spans="1:8">
      <c r="A33" s="110" t="str">
        <f t="shared" si="0"/>
        <v>Beaufort County - District IIIWaterInside</v>
      </c>
      <c r="B33" s="120" t="s">
        <v>74</v>
      </c>
      <c r="C33" s="121" t="s">
        <v>477</v>
      </c>
      <c r="D33" s="121" t="s">
        <v>432</v>
      </c>
      <c r="E33" s="121">
        <v>1.29</v>
      </c>
      <c r="F33" s="121">
        <v>22467</v>
      </c>
      <c r="G33" s="121" t="s">
        <v>476</v>
      </c>
      <c r="H33" s="121">
        <v>58.8</v>
      </c>
    </row>
    <row r="34" spans="1:8">
      <c r="A34" s="110" t="str">
        <f t="shared" si="0"/>
        <v>Beaufort County - District IVWaterInside</v>
      </c>
      <c r="B34" s="120" t="s">
        <v>75</v>
      </c>
      <c r="C34" s="121" t="s">
        <v>477</v>
      </c>
      <c r="D34" s="121" t="s">
        <v>432</v>
      </c>
      <c r="E34" s="121">
        <v>1.29</v>
      </c>
      <c r="F34" s="121">
        <v>290</v>
      </c>
      <c r="G34" s="121" t="s">
        <v>476</v>
      </c>
      <c r="H34" s="121">
        <v>58.8</v>
      </c>
    </row>
    <row r="35" spans="1:8">
      <c r="A35" s="110" t="str">
        <f t="shared" si="0"/>
        <v>Beaufort County - District VWaterInside</v>
      </c>
      <c r="B35" s="120" t="s">
        <v>76</v>
      </c>
      <c r="C35" s="121" t="s">
        <v>477</v>
      </c>
      <c r="D35" s="121" t="s">
        <v>432</v>
      </c>
      <c r="E35" s="121">
        <v>1.29</v>
      </c>
      <c r="F35" s="121">
        <v>22467</v>
      </c>
      <c r="G35" s="121" t="s">
        <v>476</v>
      </c>
      <c r="H35" s="121">
        <v>58.8</v>
      </c>
    </row>
    <row r="36" spans="1:8">
      <c r="A36" s="110" t="str">
        <f t="shared" si="0"/>
        <v>Beaufort Co WD VIWaterInside</v>
      </c>
      <c r="B36" s="125" t="s">
        <v>1639</v>
      </c>
      <c r="C36" s="121" t="s">
        <v>477</v>
      </c>
      <c r="D36" s="121" t="s">
        <v>432</v>
      </c>
      <c r="E36" s="121">
        <v>1.29</v>
      </c>
      <c r="F36" s="121">
        <v>2565</v>
      </c>
      <c r="G36" s="121" t="s">
        <v>476</v>
      </c>
      <c r="H36" s="121">
        <v>58.8</v>
      </c>
    </row>
    <row r="37" spans="1:8">
      <c r="A37" s="110" t="str">
        <f t="shared" si="0"/>
        <v>Beech MountainWaterInside</v>
      </c>
      <c r="B37" s="120" t="s">
        <v>77</v>
      </c>
      <c r="C37" s="121" t="s">
        <v>477</v>
      </c>
      <c r="D37" s="121" t="s">
        <v>432</v>
      </c>
      <c r="E37" s="121">
        <v>1.34</v>
      </c>
      <c r="F37" s="121">
        <v>2468</v>
      </c>
      <c r="G37" s="121" t="s">
        <v>476</v>
      </c>
      <c r="H37" s="121">
        <v>54.96</v>
      </c>
    </row>
    <row r="38" spans="1:8">
      <c r="A38" s="110" t="str">
        <f t="shared" si="0"/>
        <v>BelhavenWaterInside</v>
      </c>
      <c r="B38" s="120" t="s">
        <v>78</v>
      </c>
      <c r="C38" s="121" t="s">
        <v>477</v>
      </c>
      <c r="D38" s="121" t="s">
        <v>432</v>
      </c>
      <c r="E38" s="121">
        <v>1.0900000000000001</v>
      </c>
      <c r="F38" s="121">
        <v>1960</v>
      </c>
      <c r="G38" s="121" t="s">
        <v>476</v>
      </c>
      <c r="H38" s="121">
        <v>65.34</v>
      </c>
    </row>
    <row r="39" spans="1:8">
      <c r="A39" s="110" t="str">
        <f t="shared" si="0"/>
        <v>Bell Arthur WCWaterInside</v>
      </c>
      <c r="B39" s="125" t="s">
        <v>1633</v>
      </c>
      <c r="C39" s="121" t="s">
        <v>477</v>
      </c>
      <c r="D39" s="121" t="s">
        <v>432</v>
      </c>
      <c r="E39" s="121"/>
      <c r="F39" s="121">
        <v>10635</v>
      </c>
      <c r="G39" s="121" t="s">
        <v>476</v>
      </c>
      <c r="H39" s="121">
        <v>51.47</v>
      </c>
    </row>
    <row r="40" spans="1:8">
      <c r="A40" s="110" t="str">
        <f t="shared" si="0"/>
        <v>BelmontWaterInside</v>
      </c>
      <c r="B40" s="120" t="s">
        <v>79</v>
      </c>
      <c r="C40" s="121" t="s">
        <v>477</v>
      </c>
      <c r="D40" s="121" t="s">
        <v>432</v>
      </c>
      <c r="E40" s="121">
        <v>0.94</v>
      </c>
      <c r="F40" s="121">
        <v>15010</v>
      </c>
      <c r="G40" s="121" t="s">
        <v>476</v>
      </c>
      <c r="H40" s="121">
        <v>37.08</v>
      </c>
    </row>
    <row r="41" spans="1:8">
      <c r="A41" s="110" t="str">
        <f t="shared" si="0"/>
        <v>BensonWaterInside</v>
      </c>
      <c r="B41" s="120" t="s">
        <v>80</v>
      </c>
      <c r="C41" s="121" t="s">
        <v>477</v>
      </c>
      <c r="D41" s="121" t="s">
        <v>432</v>
      </c>
      <c r="E41" s="121">
        <v>0.9</v>
      </c>
      <c r="F41" s="121">
        <v>4259</v>
      </c>
      <c r="G41" s="121" t="s">
        <v>476</v>
      </c>
      <c r="H41" s="121">
        <v>39.1</v>
      </c>
    </row>
    <row r="42" spans="1:8">
      <c r="A42" s="110" t="str">
        <f t="shared" si="0"/>
        <v>Bertie County RWSWaterInside</v>
      </c>
      <c r="B42" s="125" t="s">
        <v>1627</v>
      </c>
      <c r="C42" s="121" t="s">
        <v>477</v>
      </c>
      <c r="D42" s="121" t="s">
        <v>432</v>
      </c>
      <c r="E42" s="121">
        <v>1.28</v>
      </c>
      <c r="F42" s="121">
        <v>12893</v>
      </c>
      <c r="G42" s="121" t="s">
        <v>476</v>
      </c>
      <c r="H42" s="121">
        <v>44</v>
      </c>
    </row>
    <row r="43" spans="1:8">
      <c r="A43" s="110" t="str">
        <f t="shared" si="0"/>
        <v>Bessemer CityWaterInside</v>
      </c>
      <c r="B43" s="120" t="s">
        <v>81</v>
      </c>
      <c r="C43" s="121" t="s">
        <v>477</v>
      </c>
      <c r="D43" s="121" t="s">
        <v>432</v>
      </c>
      <c r="E43" s="121">
        <v>0.83</v>
      </c>
      <c r="F43" s="121">
        <v>5500</v>
      </c>
      <c r="G43" s="121" t="s">
        <v>476</v>
      </c>
      <c r="H43" s="121">
        <v>32.15</v>
      </c>
    </row>
    <row r="44" spans="1:8">
      <c r="A44" s="110" t="str">
        <f t="shared" si="0"/>
        <v>BeulavilleWaterInside</v>
      </c>
      <c r="B44" s="120" t="s">
        <v>82</v>
      </c>
      <c r="C44" s="121" t="s">
        <v>477</v>
      </c>
      <c r="D44" s="121" t="s">
        <v>432</v>
      </c>
      <c r="E44" s="121">
        <v>1.02</v>
      </c>
      <c r="F44" s="121">
        <v>1326</v>
      </c>
      <c r="G44" s="121" t="s">
        <v>476</v>
      </c>
      <c r="H44" s="121">
        <v>37.75</v>
      </c>
    </row>
    <row r="45" spans="1:8">
      <c r="A45" s="110" t="str">
        <f t="shared" si="0"/>
        <v>Biltmore ForestWaterInside</v>
      </c>
      <c r="B45" s="120" t="s">
        <v>83</v>
      </c>
      <c r="C45" s="121" t="s">
        <v>477</v>
      </c>
      <c r="D45" s="121" t="s">
        <v>432</v>
      </c>
      <c r="E45" s="121">
        <v>0.84</v>
      </c>
      <c r="F45" s="121">
        <v>1356</v>
      </c>
      <c r="G45" s="121" t="s">
        <v>476</v>
      </c>
      <c r="H45" s="121">
        <v>49.68</v>
      </c>
    </row>
    <row r="46" spans="1:8">
      <c r="A46" s="110" t="str">
        <f t="shared" si="0"/>
        <v>BiscoeWaterInside</v>
      </c>
      <c r="B46" s="120" t="s">
        <v>84</v>
      </c>
      <c r="C46" s="121" t="s">
        <v>477</v>
      </c>
      <c r="D46" s="121" t="s">
        <v>432</v>
      </c>
      <c r="E46" s="121">
        <v>0.96</v>
      </c>
      <c r="F46" s="121">
        <v>2319</v>
      </c>
      <c r="G46" s="121" t="s">
        <v>476</v>
      </c>
      <c r="H46" s="121">
        <v>28.5</v>
      </c>
    </row>
    <row r="47" spans="1:8">
      <c r="A47" s="110" t="str">
        <f t="shared" si="0"/>
        <v>Black CreekWaterInside</v>
      </c>
      <c r="B47" s="120" t="s">
        <v>85</v>
      </c>
      <c r="C47" s="121" t="s">
        <v>477</v>
      </c>
      <c r="D47" s="121" t="s">
        <v>432</v>
      </c>
      <c r="E47" s="121"/>
      <c r="F47" s="121">
        <v>1795</v>
      </c>
      <c r="G47" s="121" t="s">
        <v>476</v>
      </c>
      <c r="H47" s="121">
        <v>30.55</v>
      </c>
    </row>
    <row r="48" spans="1:8">
      <c r="A48" s="110" t="str">
        <f t="shared" si="0"/>
        <v>Bladen CountyWaterInside</v>
      </c>
      <c r="B48" s="120" t="s">
        <v>87</v>
      </c>
      <c r="C48" s="121" t="s">
        <v>477</v>
      </c>
      <c r="D48" s="121" t="s">
        <v>432</v>
      </c>
      <c r="E48" s="121">
        <v>0.97</v>
      </c>
      <c r="F48" s="121">
        <v>15903</v>
      </c>
      <c r="G48" s="121" t="s">
        <v>476</v>
      </c>
      <c r="H48" s="121">
        <v>34</v>
      </c>
    </row>
    <row r="49" spans="1:8">
      <c r="A49" s="110" t="str">
        <f t="shared" si="0"/>
        <v>BladenboroWaterInside</v>
      </c>
      <c r="B49" s="120" t="s">
        <v>88</v>
      </c>
      <c r="C49" s="121" t="s">
        <v>477</v>
      </c>
      <c r="D49" s="121" t="s">
        <v>432</v>
      </c>
      <c r="E49" s="121">
        <v>0.96</v>
      </c>
      <c r="F49" s="121">
        <v>1648</v>
      </c>
      <c r="G49" s="121" t="s">
        <v>476</v>
      </c>
      <c r="H49" s="121">
        <v>27.52</v>
      </c>
    </row>
    <row r="50" spans="1:8">
      <c r="A50" s="110" t="str">
        <f t="shared" si="0"/>
        <v>Blowing RockWaterInside</v>
      </c>
      <c r="B50" s="120" t="s">
        <v>89</v>
      </c>
      <c r="C50" s="121" t="s">
        <v>477</v>
      </c>
      <c r="D50" s="121" t="s">
        <v>432</v>
      </c>
      <c r="E50" s="121">
        <v>1.1200000000000001</v>
      </c>
      <c r="F50" s="121">
        <v>1637</v>
      </c>
      <c r="G50" s="121" t="s">
        <v>476</v>
      </c>
      <c r="H50" s="121">
        <v>52.53</v>
      </c>
    </row>
    <row r="51" spans="1:8">
      <c r="A51" s="110" t="str">
        <f t="shared" si="0"/>
        <v>BoardmanWaterInside</v>
      </c>
      <c r="B51" s="120" t="s">
        <v>1597</v>
      </c>
      <c r="C51" s="121" t="s">
        <v>477</v>
      </c>
      <c r="D51" s="121" t="s">
        <v>432</v>
      </c>
      <c r="E51" s="121">
        <v>0.39</v>
      </c>
      <c r="F51" s="121">
        <v>165</v>
      </c>
      <c r="G51" s="121" t="s">
        <v>476</v>
      </c>
      <c r="H51" s="121">
        <v>30</v>
      </c>
    </row>
    <row r="52" spans="1:8">
      <c r="A52" s="110" t="str">
        <f t="shared" si="0"/>
        <v>Bogue Banks Water CorpWaterInside</v>
      </c>
      <c r="B52" s="125" t="s">
        <v>1595</v>
      </c>
      <c r="C52" s="121" t="s">
        <v>477</v>
      </c>
      <c r="D52" s="121" t="s">
        <v>432</v>
      </c>
      <c r="E52" s="121"/>
      <c r="F52" s="121">
        <v>4995</v>
      </c>
      <c r="G52" s="121" t="s">
        <v>476</v>
      </c>
      <c r="H52" s="121">
        <v>32.020000000000003</v>
      </c>
    </row>
    <row r="53" spans="1:8">
      <c r="A53" s="110" t="str">
        <f t="shared" si="0"/>
        <v>Boiling SpringsWaterInside</v>
      </c>
      <c r="B53" s="120" t="s">
        <v>90</v>
      </c>
      <c r="C53" s="121" t="s">
        <v>477</v>
      </c>
      <c r="D53" s="121" t="s">
        <v>432</v>
      </c>
      <c r="E53" s="121">
        <v>1.05</v>
      </c>
      <c r="F53" s="121">
        <v>4769</v>
      </c>
      <c r="G53" s="121" t="s">
        <v>476</v>
      </c>
      <c r="H53" s="121">
        <v>37.409999999999997</v>
      </c>
    </row>
    <row r="54" spans="1:8">
      <c r="A54" s="110" t="str">
        <f t="shared" si="0"/>
        <v>BoltonWaterInside</v>
      </c>
      <c r="B54" s="120" t="s">
        <v>91</v>
      </c>
      <c r="C54" s="121" t="s">
        <v>477</v>
      </c>
      <c r="D54" s="121" t="s">
        <v>432</v>
      </c>
      <c r="E54" s="121">
        <v>0.51</v>
      </c>
      <c r="F54" s="121">
        <v>681</v>
      </c>
      <c r="G54" s="121" t="s">
        <v>476</v>
      </c>
      <c r="H54" s="121">
        <v>28.8</v>
      </c>
    </row>
    <row r="55" spans="1:8">
      <c r="A55" s="110" t="str">
        <f t="shared" si="0"/>
        <v>BooneWaterInside</v>
      </c>
      <c r="B55" s="120" t="s">
        <v>92</v>
      </c>
      <c r="C55" s="121" t="s">
        <v>477</v>
      </c>
      <c r="D55" s="121" t="s">
        <v>432</v>
      </c>
      <c r="E55" s="121">
        <v>1.1299999999999999</v>
      </c>
      <c r="F55" s="121">
        <v>19667</v>
      </c>
      <c r="G55" s="121" t="s">
        <v>476</v>
      </c>
      <c r="H55" s="121">
        <v>37.950000000000003</v>
      </c>
    </row>
    <row r="56" spans="1:8">
      <c r="A56" s="110" t="str">
        <f t="shared" si="0"/>
        <v>BoonvilleWaterInside</v>
      </c>
      <c r="B56" s="120" t="s">
        <v>93</v>
      </c>
      <c r="C56" s="121" t="s">
        <v>477</v>
      </c>
      <c r="D56" s="121" t="s">
        <v>432</v>
      </c>
      <c r="E56" s="121">
        <v>1.08</v>
      </c>
      <c r="F56" s="121">
        <v>1798</v>
      </c>
      <c r="G56" s="121" t="s">
        <v>476</v>
      </c>
      <c r="H56" s="121">
        <v>47.7</v>
      </c>
    </row>
    <row r="57" spans="1:8">
      <c r="A57" s="110" t="str">
        <f t="shared" si="0"/>
        <v>BosticWaterInside</v>
      </c>
      <c r="B57" s="120" t="s">
        <v>94</v>
      </c>
      <c r="C57" s="121" t="s">
        <v>477</v>
      </c>
      <c r="D57" s="121" t="s">
        <v>432</v>
      </c>
      <c r="E57" s="121">
        <v>1.6</v>
      </c>
      <c r="F57" s="121">
        <v>850</v>
      </c>
      <c r="G57" s="121" t="s">
        <v>476</v>
      </c>
      <c r="H57" s="121">
        <v>44</v>
      </c>
    </row>
    <row r="58" spans="1:8">
      <c r="A58" s="110" t="str">
        <f t="shared" si="0"/>
        <v>Brentwood Water CorporationWaterInside</v>
      </c>
      <c r="B58" s="120" t="s">
        <v>95</v>
      </c>
      <c r="C58" s="121" t="s">
        <v>477</v>
      </c>
      <c r="D58" s="121" t="s">
        <v>432</v>
      </c>
      <c r="E58" s="121"/>
      <c r="F58" s="121">
        <v>10489</v>
      </c>
      <c r="G58" s="121" t="s">
        <v>476</v>
      </c>
      <c r="H58" s="121">
        <v>37.43</v>
      </c>
    </row>
    <row r="59" spans="1:8">
      <c r="A59" s="110" t="str">
        <f t="shared" si="0"/>
        <v>BrevardWaterInside</v>
      </c>
      <c r="B59" s="120" t="s">
        <v>96</v>
      </c>
      <c r="C59" s="121" t="s">
        <v>477</v>
      </c>
      <c r="D59" s="121" t="s">
        <v>432</v>
      </c>
      <c r="E59" s="121">
        <v>1.1299999999999999</v>
      </c>
      <c r="F59" s="121">
        <v>10686</v>
      </c>
      <c r="G59" s="121" t="s">
        <v>476</v>
      </c>
      <c r="H59" s="121">
        <v>57.5</v>
      </c>
    </row>
    <row r="60" spans="1:8">
      <c r="A60" s="110" t="str">
        <f t="shared" si="0"/>
        <v>Broad River Water AuthorityWaterInside</v>
      </c>
      <c r="B60" s="120" t="s">
        <v>1572</v>
      </c>
      <c r="C60" s="121" t="s">
        <v>477</v>
      </c>
      <c r="D60" s="121" t="s">
        <v>432</v>
      </c>
      <c r="E60" s="121">
        <v>1.39</v>
      </c>
      <c r="F60" s="121">
        <v>17093</v>
      </c>
      <c r="G60" s="121" t="s">
        <v>476</v>
      </c>
      <c r="H60" s="121">
        <v>51.2</v>
      </c>
    </row>
    <row r="61" spans="1:8">
      <c r="A61" s="110" t="str">
        <f t="shared" si="0"/>
        <v>BroadwayWaterInside</v>
      </c>
      <c r="B61" s="120" t="s">
        <v>97</v>
      </c>
      <c r="C61" s="121" t="s">
        <v>477</v>
      </c>
      <c r="D61" s="121" t="s">
        <v>432</v>
      </c>
      <c r="E61" s="121">
        <v>0.83</v>
      </c>
      <c r="F61" s="121">
        <v>1783</v>
      </c>
      <c r="G61" s="121" t="s">
        <v>476</v>
      </c>
      <c r="H61" s="121">
        <v>24.7</v>
      </c>
    </row>
    <row r="62" spans="1:8">
      <c r="A62" s="110" t="str">
        <f t="shared" si="0"/>
        <v>Broadway Water Association. Inc.WaterInside</v>
      </c>
      <c r="B62" s="125" t="s">
        <v>1569</v>
      </c>
      <c r="C62" s="121" t="s">
        <v>477</v>
      </c>
      <c r="D62" s="121" t="s">
        <v>432</v>
      </c>
      <c r="E62" s="121"/>
      <c r="F62" s="121">
        <v>3556</v>
      </c>
      <c r="G62" s="121" t="s">
        <v>476</v>
      </c>
      <c r="H62" s="121">
        <v>28.35</v>
      </c>
    </row>
    <row r="63" spans="1:8">
      <c r="A63" s="110" t="str">
        <f t="shared" si="0"/>
        <v>Brunswick CountyWaterInside</v>
      </c>
      <c r="B63" s="120" t="s">
        <v>99</v>
      </c>
      <c r="C63" s="121" t="s">
        <v>477</v>
      </c>
      <c r="D63" s="121" t="s">
        <v>432</v>
      </c>
      <c r="E63" s="121">
        <v>1.78</v>
      </c>
      <c r="F63" s="121">
        <v>113410</v>
      </c>
      <c r="G63" s="121" t="s">
        <v>476</v>
      </c>
      <c r="H63" s="121">
        <v>36.75</v>
      </c>
    </row>
    <row r="64" spans="1:8">
      <c r="A64" s="110" t="str">
        <f t="shared" si="0"/>
        <v>Brunswick Regional WSDWaterInside</v>
      </c>
      <c r="B64" s="125" t="s">
        <v>1561</v>
      </c>
      <c r="C64" s="121" t="s">
        <v>477</v>
      </c>
      <c r="D64" s="121" t="s">
        <v>432</v>
      </c>
      <c r="E64" s="121">
        <v>1.64</v>
      </c>
      <c r="F64" s="121">
        <v>36142</v>
      </c>
      <c r="G64" s="121" t="s">
        <v>476</v>
      </c>
      <c r="H64" s="121">
        <v>30.5</v>
      </c>
    </row>
    <row r="65" spans="1:8">
      <c r="A65" s="110" t="str">
        <f t="shared" si="0"/>
        <v>Bryson CityWaterInside</v>
      </c>
      <c r="B65" s="120" t="s">
        <v>100</v>
      </c>
      <c r="C65" s="121" t="s">
        <v>477</v>
      </c>
      <c r="D65" s="121" t="s">
        <v>432</v>
      </c>
      <c r="E65" s="121">
        <v>1.01</v>
      </c>
      <c r="F65" s="121">
        <v>4222</v>
      </c>
      <c r="G65" s="121" t="s">
        <v>476</v>
      </c>
      <c r="H65" s="121">
        <v>31.05</v>
      </c>
    </row>
    <row r="66" spans="1:8">
      <c r="A66" s="110" t="str">
        <f t="shared" si="0"/>
        <v>BunnWaterInside</v>
      </c>
      <c r="B66" s="120" t="s">
        <v>101</v>
      </c>
      <c r="C66" s="121" t="s">
        <v>477</v>
      </c>
      <c r="D66" s="121" t="s">
        <v>432</v>
      </c>
      <c r="E66" s="121">
        <v>0.98</v>
      </c>
      <c r="F66" s="121">
        <v>915</v>
      </c>
      <c r="G66" s="121" t="s">
        <v>476</v>
      </c>
      <c r="H66" s="121">
        <v>45</v>
      </c>
    </row>
    <row r="67" spans="1:8">
      <c r="A67" s="110" t="str">
        <f t="shared" si="0"/>
        <v>BurgawWaterInside</v>
      </c>
      <c r="B67" s="120" t="s">
        <v>102</v>
      </c>
      <c r="C67" s="121" t="s">
        <v>477</v>
      </c>
      <c r="D67" s="121" t="s">
        <v>432</v>
      </c>
      <c r="E67" s="121">
        <v>0.73</v>
      </c>
      <c r="F67" s="121">
        <v>4250</v>
      </c>
      <c r="G67" s="121" t="s">
        <v>476</v>
      </c>
      <c r="H67" s="121">
        <v>26.25</v>
      </c>
    </row>
    <row r="68" spans="1:8">
      <c r="A68" s="110" t="str">
        <f t="shared" ref="A68:A131" si="1">B68&amp;C68&amp;D68</f>
        <v>Burke CountyWaterInside</v>
      </c>
      <c r="B68" s="120" t="s">
        <v>103</v>
      </c>
      <c r="C68" s="121" t="s">
        <v>477</v>
      </c>
      <c r="D68" s="121" t="s">
        <v>432</v>
      </c>
      <c r="E68" s="121">
        <v>0.89</v>
      </c>
      <c r="F68" s="121">
        <v>7001</v>
      </c>
      <c r="G68" s="121" t="s">
        <v>476</v>
      </c>
      <c r="H68" s="121">
        <v>55</v>
      </c>
    </row>
    <row r="69" spans="1:8">
      <c r="A69" s="110" t="str">
        <f t="shared" si="1"/>
        <v>BurlingtonWaterInside</v>
      </c>
      <c r="B69" s="120" t="s">
        <v>104</v>
      </c>
      <c r="C69" s="121" t="s">
        <v>477</v>
      </c>
      <c r="D69" s="121" t="s">
        <v>432</v>
      </c>
      <c r="E69" s="121">
        <v>1.2</v>
      </c>
      <c r="F69" s="121">
        <v>56691</v>
      </c>
      <c r="G69" s="121" t="s">
        <v>476</v>
      </c>
      <c r="H69" s="121">
        <v>22.7</v>
      </c>
    </row>
    <row r="70" spans="1:8">
      <c r="A70" s="110" t="str">
        <f t="shared" si="1"/>
        <v>BurnsvilleWaterInside</v>
      </c>
      <c r="B70" s="120" t="s">
        <v>105</v>
      </c>
      <c r="C70" s="121" t="s">
        <v>477</v>
      </c>
      <c r="D70" s="121" t="s">
        <v>432</v>
      </c>
      <c r="E70" s="121">
        <v>0.96</v>
      </c>
      <c r="F70" s="121">
        <v>4069</v>
      </c>
      <c r="G70" s="121" t="s">
        <v>476</v>
      </c>
      <c r="H70" s="121">
        <v>39.200000000000003</v>
      </c>
    </row>
    <row r="71" spans="1:8">
      <c r="A71" s="110" t="str">
        <f t="shared" si="1"/>
        <v>Caldwell CountyWaterInside</v>
      </c>
      <c r="B71" s="120" t="s">
        <v>106</v>
      </c>
      <c r="C71" s="121" t="s">
        <v>477</v>
      </c>
      <c r="D71" s="121" t="s">
        <v>432</v>
      </c>
      <c r="E71" s="121">
        <v>1.22</v>
      </c>
      <c r="F71" s="121">
        <v>24074</v>
      </c>
      <c r="G71" s="121" t="s">
        <v>476</v>
      </c>
      <c r="H71" s="121">
        <v>34.71</v>
      </c>
    </row>
    <row r="72" spans="1:8">
      <c r="A72" s="110" t="str">
        <f t="shared" si="1"/>
        <v>CalypsoWaterInside</v>
      </c>
      <c r="B72" s="120" t="s">
        <v>107</v>
      </c>
      <c r="C72" s="121" t="s">
        <v>477</v>
      </c>
      <c r="D72" s="121" t="s">
        <v>432</v>
      </c>
      <c r="E72" s="121">
        <v>1.1399999999999999</v>
      </c>
      <c r="F72" s="121">
        <v>660</v>
      </c>
      <c r="G72" s="121" t="s">
        <v>476</v>
      </c>
      <c r="H72" s="121">
        <v>37.5</v>
      </c>
    </row>
    <row r="73" spans="1:8">
      <c r="A73" s="110" t="str">
        <f t="shared" si="1"/>
        <v>CameronWaterInside</v>
      </c>
      <c r="B73" s="120" t="s">
        <v>108</v>
      </c>
      <c r="C73" s="121" t="s">
        <v>477</v>
      </c>
      <c r="D73" s="121" t="s">
        <v>432</v>
      </c>
      <c r="E73" s="121">
        <v>0.73</v>
      </c>
      <c r="F73" s="121">
        <v>490</v>
      </c>
      <c r="G73" s="121" t="s">
        <v>476</v>
      </c>
      <c r="H73" s="121">
        <v>43</v>
      </c>
    </row>
    <row r="74" spans="1:8">
      <c r="A74" s="110" t="str">
        <f t="shared" si="1"/>
        <v>CandorWaterInside</v>
      </c>
      <c r="B74" s="120" t="s">
        <v>479</v>
      </c>
      <c r="C74" s="121" t="s">
        <v>477</v>
      </c>
      <c r="D74" s="121" t="s">
        <v>432</v>
      </c>
      <c r="E74" s="121">
        <v>1.06</v>
      </c>
      <c r="F74" s="121">
        <v>875</v>
      </c>
      <c r="G74" s="121" t="s">
        <v>476</v>
      </c>
      <c r="H74" s="121">
        <v>44.75</v>
      </c>
    </row>
    <row r="75" spans="1:8">
      <c r="A75" s="110" t="str">
        <f t="shared" si="1"/>
        <v>CantonWaterInside</v>
      </c>
      <c r="B75" s="120" t="s">
        <v>109</v>
      </c>
      <c r="C75" s="121" t="s">
        <v>477</v>
      </c>
      <c r="D75" s="121" t="s">
        <v>432</v>
      </c>
      <c r="E75" s="121">
        <v>1.1599999999999999</v>
      </c>
      <c r="F75" s="121">
        <v>7799</v>
      </c>
      <c r="G75" s="121" t="s">
        <v>476</v>
      </c>
      <c r="H75" s="121">
        <v>22.76</v>
      </c>
    </row>
    <row r="76" spans="1:8">
      <c r="A76" s="110" t="str">
        <f t="shared" si="1"/>
        <v>Cape Fear Public Utility Authority - WilmingtonWaterInside</v>
      </c>
      <c r="B76" s="125" t="s">
        <v>1520</v>
      </c>
      <c r="C76" s="121" t="s">
        <v>477</v>
      </c>
      <c r="D76" s="121" t="s">
        <v>432</v>
      </c>
      <c r="E76" s="121">
        <v>1.1200000000000001</v>
      </c>
      <c r="F76" s="121">
        <v>190501</v>
      </c>
      <c r="G76" s="121" t="s">
        <v>476</v>
      </c>
      <c r="H76" s="121">
        <v>39.909999999999997</v>
      </c>
    </row>
    <row r="77" spans="1:8">
      <c r="A77" s="110" t="str">
        <f t="shared" si="1"/>
        <v>Carolina BeachWaterInside</v>
      </c>
      <c r="B77" s="120" t="s">
        <v>110</v>
      </c>
      <c r="C77" s="121" t="s">
        <v>477</v>
      </c>
      <c r="D77" s="121" t="s">
        <v>432</v>
      </c>
      <c r="E77" s="121">
        <v>1.37</v>
      </c>
      <c r="F77" s="121">
        <v>12294</v>
      </c>
      <c r="G77" s="121" t="s">
        <v>476</v>
      </c>
      <c r="H77" s="121">
        <v>34.619999999999997</v>
      </c>
    </row>
    <row r="78" spans="1:8">
      <c r="A78" s="110" t="str">
        <f t="shared" si="1"/>
        <v>Carolina Water ServiceWaterInside</v>
      </c>
      <c r="B78" s="120" t="s">
        <v>388</v>
      </c>
      <c r="C78" s="121" t="s">
        <v>477</v>
      </c>
      <c r="D78" s="121" t="s">
        <v>432</v>
      </c>
      <c r="E78" s="121"/>
      <c r="F78" s="121">
        <v>58130</v>
      </c>
      <c r="G78" s="121" t="s">
        <v>476</v>
      </c>
      <c r="H78" s="121">
        <v>83.08</v>
      </c>
    </row>
    <row r="79" spans="1:8">
      <c r="A79" s="110" t="str">
        <f t="shared" si="1"/>
        <v>Carteret CountyWaterInside</v>
      </c>
      <c r="B79" s="120" t="s">
        <v>111</v>
      </c>
      <c r="C79" s="121" t="s">
        <v>477</v>
      </c>
      <c r="D79" s="121" t="s">
        <v>432</v>
      </c>
      <c r="E79" s="121">
        <v>1.0900000000000001</v>
      </c>
      <c r="F79" s="121">
        <v>3021</v>
      </c>
      <c r="G79" s="121" t="s">
        <v>476</v>
      </c>
      <c r="H79" s="121">
        <v>80.650000000000006</v>
      </c>
    </row>
    <row r="80" spans="1:8">
      <c r="A80" s="110" t="str">
        <f t="shared" si="1"/>
        <v>Carteret County - Merrimon SystemWaterInside</v>
      </c>
      <c r="B80" s="120" t="s">
        <v>433</v>
      </c>
      <c r="C80" s="121" t="s">
        <v>477</v>
      </c>
      <c r="D80" s="121" t="s">
        <v>432</v>
      </c>
      <c r="E80" s="121">
        <v>1.0900000000000001</v>
      </c>
      <c r="F80" s="121">
        <v>71</v>
      </c>
      <c r="G80" s="121" t="s">
        <v>476</v>
      </c>
      <c r="H80" s="121">
        <v>63.8</v>
      </c>
    </row>
    <row r="81" spans="1:8">
      <c r="A81" s="110" t="str">
        <f t="shared" si="1"/>
        <v>CarthageWaterInside</v>
      </c>
      <c r="B81" s="120" t="s">
        <v>112</v>
      </c>
      <c r="C81" s="121" t="s">
        <v>477</v>
      </c>
      <c r="D81" s="121" t="s">
        <v>432</v>
      </c>
      <c r="E81" s="121">
        <v>0.9</v>
      </c>
      <c r="F81" s="121">
        <v>3609</v>
      </c>
      <c r="G81" s="121" t="s">
        <v>476</v>
      </c>
      <c r="H81" s="121">
        <v>43</v>
      </c>
    </row>
    <row r="82" spans="1:8">
      <c r="A82" s="110" t="str">
        <f t="shared" si="1"/>
        <v>CaryWaterInside</v>
      </c>
      <c r="B82" s="120" t="s">
        <v>113</v>
      </c>
      <c r="C82" s="121" t="s">
        <v>477</v>
      </c>
      <c r="D82" s="121" t="s">
        <v>432</v>
      </c>
      <c r="E82" s="121">
        <v>1.21</v>
      </c>
      <c r="F82" s="121">
        <v>212000</v>
      </c>
      <c r="G82" s="121" t="s">
        <v>476</v>
      </c>
      <c r="H82" s="121">
        <v>28.57</v>
      </c>
    </row>
    <row r="83" spans="1:8" ht="15.6">
      <c r="A83" s="110" t="str">
        <f t="shared" si="1"/>
        <v>Catawba CountyWaterInside</v>
      </c>
      <c r="B83" s="120" t="s">
        <v>114</v>
      </c>
      <c r="C83" s="121" t="s">
        <v>477</v>
      </c>
      <c r="D83" s="121" t="s">
        <v>432</v>
      </c>
      <c r="E83" s="122"/>
      <c r="F83" s="121">
        <v>3089</v>
      </c>
      <c r="G83" s="121" t="s">
        <v>476</v>
      </c>
      <c r="H83" s="121">
        <v>54.22</v>
      </c>
    </row>
    <row r="84" spans="1:8">
      <c r="A84" s="110" t="str">
        <f t="shared" si="1"/>
        <v>Cerro GordoWaterInside</v>
      </c>
      <c r="B84" s="120" t="s">
        <v>389</v>
      </c>
      <c r="C84" s="121" t="s">
        <v>477</v>
      </c>
      <c r="D84" s="121" t="s">
        <v>432</v>
      </c>
      <c r="E84" s="121">
        <v>0.47</v>
      </c>
      <c r="F84" s="121">
        <v>231</v>
      </c>
      <c r="G84" s="121" t="s">
        <v>476</v>
      </c>
      <c r="H84" s="121">
        <v>24</v>
      </c>
    </row>
    <row r="85" spans="1:8">
      <c r="A85" s="110" t="str">
        <f t="shared" si="1"/>
        <v>ChadbournWaterInside</v>
      </c>
      <c r="B85" s="120" t="s">
        <v>115</v>
      </c>
      <c r="C85" s="121" t="s">
        <v>477</v>
      </c>
      <c r="D85" s="121" t="s">
        <v>432</v>
      </c>
      <c r="E85" s="121">
        <v>0.88</v>
      </c>
      <c r="F85" s="121">
        <v>2370</v>
      </c>
      <c r="G85" s="121" t="s">
        <v>476</v>
      </c>
      <c r="H85" s="121">
        <v>42.88</v>
      </c>
    </row>
    <row r="86" spans="1:8">
      <c r="A86" s="110" t="str">
        <f t="shared" si="1"/>
        <v>Charlotte WaterWaterInside</v>
      </c>
      <c r="B86" s="120" t="s">
        <v>116</v>
      </c>
      <c r="C86" s="121" t="s">
        <v>477</v>
      </c>
      <c r="D86" s="121" t="s">
        <v>432</v>
      </c>
      <c r="E86" s="121">
        <v>1.1599999999999999</v>
      </c>
      <c r="F86" s="121">
        <v>1122573</v>
      </c>
      <c r="G86" s="121" t="s">
        <v>476</v>
      </c>
      <c r="H86" s="121">
        <v>19.89</v>
      </c>
    </row>
    <row r="87" spans="1:8">
      <c r="A87" s="110" t="str">
        <f t="shared" si="1"/>
        <v>Chatham CountyWaterInside</v>
      </c>
      <c r="B87" s="120" t="s">
        <v>117</v>
      </c>
      <c r="C87" s="121" t="s">
        <v>477</v>
      </c>
      <c r="D87" s="121" t="s">
        <v>432</v>
      </c>
      <c r="E87" s="121">
        <v>1.53</v>
      </c>
      <c r="F87" s="121">
        <v>26680</v>
      </c>
      <c r="G87" s="121" t="s">
        <v>476</v>
      </c>
      <c r="H87" s="121">
        <v>50</v>
      </c>
    </row>
    <row r="88" spans="1:8">
      <c r="A88" s="110" t="str">
        <f t="shared" si="1"/>
        <v>CherryvilleWaterInside</v>
      </c>
      <c r="B88" s="120" t="s">
        <v>118</v>
      </c>
      <c r="C88" s="121" t="s">
        <v>477</v>
      </c>
      <c r="D88" s="121" t="s">
        <v>432</v>
      </c>
      <c r="E88" s="121">
        <v>1.04</v>
      </c>
      <c r="F88" s="121">
        <v>6353</v>
      </c>
      <c r="G88" s="121" t="s">
        <v>476</v>
      </c>
      <c r="H88" s="121">
        <v>43</v>
      </c>
    </row>
    <row r="89" spans="1:8">
      <c r="A89" s="110" t="str">
        <f t="shared" si="1"/>
        <v>Chimney Rock Water WorksWaterInside</v>
      </c>
      <c r="B89" s="125" t="s">
        <v>1491</v>
      </c>
      <c r="C89" s="121" t="s">
        <v>477</v>
      </c>
      <c r="D89" s="121" t="s">
        <v>432</v>
      </c>
      <c r="E89" s="121">
        <v>0.62</v>
      </c>
      <c r="F89" s="121">
        <v>366</v>
      </c>
      <c r="G89" s="121" t="s">
        <v>476</v>
      </c>
      <c r="H89" s="121">
        <v>31.25</v>
      </c>
    </row>
    <row r="90" spans="1:8">
      <c r="A90" s="110" t="str">
        <f t="shared" si="1"/>
        <v>Chinquapin Water AssociationWaterInside</v>
      </c>
      <c r="B90" s="120" t="s">
        <v>119</v>
      </c>
      <c r="C90" s="121" t="s">
        <v>477</v>
      </c>
      <c r="D90" s="121" t="s">
        <v>432</v>
      </c>
      <c r="E90" s="121"/>
      <c r="F90" s="121">
        <v>4686</v>
      </c>
      <c r="G90" s="121" t="s">
        <v>476</v>
      </c>
      <c r="H90" s="121">
        <v>31.25</v>
      </c>
    </row>
    <row r="91" spans="1:8">
      <c r="A91" s="110" t="str">
        <f t="shared" si="1"/>
        <v>ChocowinityWaterInside</v>
      </c>
      <c r="B91" s="120" t="s">
        <v>120</v>
      </c>
      <c r="C91" s="121" t="s">
        <v>477</v>
      </c>
      <c r="D91" s="121" t="s">
        <v>432</v>
      </c>
      <c r="E91" s="121">
        <v>0.88</v>
      </c>
      <c r="F91" s="121">
        <v>2565</v>
      </c>
      <c r="G91" s="121" t="s">
        <v>476</v>
      </c>
      <c r="H91" s="121">
        <v>43.5</v>
      </c>
    </row>
    <row r="92" spans="1:8">
      <c r="A92" s="110" t="str">
        <f t="shared" si="1"/>
        <v>Chowan CountyWaterInside</v>
      </c>
      <c r="B92" s="120" t="s">
        <v>121</v>
      </c>
      <c r="C92" s="121" t="s">
        <v>477</v>
      </c>
      <c r="D92" s="121" t="s">
        <v>432</v>
      </c>
      <c r="E92" s="121">
        <v>0.98</v>
      </c>
      <c r="F92" s="121">
        <v>10762</v>
      </c>
      <c r="G92" s="121" t="s">
        <v>476</v>
      </c>
      <c r="H92" s="121">
        <v>35</v>
      </c>
    </row>
    <row r="93" spans="1:8">
      <c r="A93" s="110" t="str">
        <f t="shared" si="1"/>
        <v>ClaremontWaterInside</v>
      </c>
      <c r="B93" s="120" t="s">
        <v>122</v>
      </c>
      <c r="C93" s="121" t="s">
        <v>477</v>
      </c>
      <c r="D93" s="121" t="s">
        <v>432</v>
      </c>
      <c r="E93" s="121">
        <v>1.19</v>
      </c>
      <c r="F93" s="121">
        <v>2525</v>
      </c>
      <c r="G93" s="121" t="s">
        <v>476</v>
      </c>
      <c r="H93" s="121">
        <v>33.590000000000003</v>
      </c>
    </row>
    <row r="94" spans="1:8">
      <c r="A94" s="110" t="str">
        <f t="shared" si="1"/>
        <v>ClarktonWaterInside</v>
      </c>
      <c r="B94" s="120" t="s">
        <v>123</v>
      </c>
      <c r="C94" s="121" t="s">
        <v>477</v>
      </c>
      <c r="D94" s="121" t="s">
        <v>432</v>
      </c>
      <c r="E94" s="121">
        <v>1.02</v>
      </c>
      <c r="F94" s="121">
        <v>1500</v>
      </c>
      <c r="G94" s="121" t="s">
        <v>476</v>
      </c>
      <c r="H94" s="121">
        <v>28.75</v>
      </c>
    </row>
    <row r="95" spans="1:8">
      <c r="A95" s="110" t="str">
        <f t="shared" si="1"/>
        <v>Clay County Water and Sewer DistrictWaterInside</v>
      </c>
      <c r="B95" s="120" t="s">
        <v>390</v>
      </c>
      <c r="C95" s="121" t="s">
        <v>477</v>
      </c>
      <c r="D95" s="121" t="s">
        <v>432</v>
      </c>
      <c r="E95" s="121">
        <v>0.74</v>
      </c>
      <c r="F95" s="121">
        <v>1870</v>
      </c>
      <c r="G95" s="121" t="s">
        <v>476</v>
      </c>
      <c r="H95" s="121">
        <v>24.35</v>
      </c>
    </row>
    <row r="96" spans="1:8">
      <c r="A96" s="110" t="str">
        <f t="shared" si="1"/>
        <v>ClaytonWaterInside</v>
      </c>
      <c r="B96" s="120" t="s">
        <v>124</v>
      </c>
      <c r="C96" s="121" t="s">
        <v>477</v>
      </c>
      <c r="D96" s="121" t="s">
        <v>432</v>
      </c>
      <c r="E96" s="121">
        <v>1.0900000000000001</v>
      </c>
      <c r="F96" s="121">
        <v>29967</v>
      </c>
      <c r="G96" s="121" t="s">
        <v>476</v>
      </c>
      <c r="H96" s="121">
        <v>45.5</v>
      </c>
    </row>
    <row r="97" spans="1:8">
      <c r="A97" s="110" t="str">
        <f t="shared" si="1"/>
        <v>ClevelandWaterInside</v>
      </c>
      <c r="B97" s="120" t="s">
        <v>125</v>
      </c>
      <c r="C97" s="121" t="s">
        <v>477</v>
      </c>
      <c r="D97" s="121" t="s">
        <v>432</v>
      </c>
      <c r="E97" s="121">
        <v>1.0900000000000001</v>
      </c>
      <c r="F97" s="121">
        <v>872</v>
      </c>
      <c r="G97" s="121" t="s">
        <v>476</v>
      </c>
      <c r="H97" s="121">
        <v>32.380000000000003</v>
      </c>
    </row>
    <row r="98" spans="1:8">
      <c r="A98" s="110" t="str">
        <f t="shared" si="1"/>
        <v>Cleveland County WaterWaterInside</v>
      </c>
      <c r="B98" s="120" t="s">
        <v>391</v>
      </c>
      <c r="C98" s="121" t="s">
        <v>477</v>
      </c>
      <c r="D98" s="121" t="s">
        <v>432</v>
      </c>
      <c r="E98" s="121">
        <v>1.03</v>
      </c>
      <c r="F98" s="121">
        <v>54978</v>
      </c>
      <c r="G98" s="121" t="s">
        <v>476</v>
      </c>
      <c r="H98" s="121">
        <v>31.76</v>
      </c>
    </row>
    <row r="99" spans="1:8">
      <c r="A99" s="110" t="str">
        <f t="shared" si="1"/>
        <v>ClintonWaterInside</v>
      </c>
      <c r="B99" s="120" t="s">
        <v>126</v>
      </c>
      <c r="C99" s="121" t="s">
        <v>477</v>
      </c>
      <c r="D99" s="121" t="s">
        <v>432</v>
      </c>
      <c r="E99" s="121">
        <v>1.03</v>
      </c>
      <c r="F99" s="121">
        <v>12459</v>
      </c>
      <c r="G99" s="121" t="s">
        <v>476</v>
      </c>
      <c r="H99" s="121">
        <v>22.75</v>
      </c>
    </row>
    <row r="100" spans="1:8">
      <c r="A100" s="110" t="str">
        <f t="shared" si="1"/>
        <v>ClydeWaterInside</v>
      </c>
      <c r="B100" s="120" t="s">
        <v>127</v>
      </c>
      <c r="C100" s="121" t="s">
        <v>477</v>
      </c>
      <c r="D100" s="121" t="s">
        <v>432</v>
      </c>
      <c r="E100" s="121">
        <v>1</v>
      </c>
      <c r="F100" s="121">
        <v>3264</v>
      </c>
      <c r="G100" s="121" t="s">
        <v>476</v>
      </c>
      <c r="H100" s="121">
        <v>40.82</v>
      </c>
    </row>
    <row r="101" spans="1:8">
      <c r="A101" s="110" t="str">
        <f t="shared" si="1"/>
        <v>CoatsWaterInside</v>
      </c>
      <c r="B101" s="120" t="s">
        <v>128</v>
      </c>
      <c r="C101" s="121" t="s">
        <v>477</v>
      </c>
      <c r="D101" s="121" t="s">
        <v>432</v>
      </c>
      <c r="E101" s="121">
        <v>1.1299999999999999</v>
      </c>
      <c r="F101" s="121">
        <v>2831</v>
      </c>
      <c r="G101" s="121" t="s">
        <v>476</v>
      </c>
      <c r="H101" s="121">
        <v>32.75</v>
      </c>
    </row>
    <row r="102" spans="1:8">
      <c r="A102" s="110" t="str">
        <f t="shared" si="1"/>
        <v>ColumbiaWaterInside</v>
      </c>
      <c r="B102" s="120" t="s">
        <v>393</v>
      </c>
      <c r="C102" s="121" t="s">
        <v>477</v>
      </c>
      <c r="D102" s="121" t="s">
        <v>432</v>
      </c>
      <c r="E102" s="121">
        <v>0.59</v>
      </c>
      <c r="F102" s="121">
        <v>891</v>
      </c>
      <c r="G102" s="121" t="s">
        <v>476</v>
      </c>
      <c r="H102" s="121">
        <v>36.22</v>
      </c>
    </row>
    <row r="103" spans="1:8">
      <c r="A103" s="110" t="str">
        <f t="shared" si="1"/>
        <v>ColumbusWaterInside</v>
      </c>
      <c r="B103" s="120" t="s">
        <v>129</v>
      </c>
      <c r="C103" s="121" t="s">
        <v>477</v>
      </c>
      <c r="D103" s="121" t="s">
        <v>432</v>
      </c>
      <c r="E103" s="121">
        <v>1.2</v>
      </c>
      <c r="F103" s="121">
        <v>2436</v>
      </c>
      <c r="G103" s="121" t="s">
        <v>476</v>
      </c>
      <c r="H103" s="121">
        <v>31.05</v>
      </c>
    </row>
    <row r="104" spans="1:8">
      <c r="A104" s="110" t="str">
        <f t="shared" si="1"/>
        <v>Columbus CountyWaterInside</v>
      </c>
      <c r="B104" s="120" t="s">
        <v>480</v>
      </c>
      <c r="C104" s="121" t="s">
        <v>477</v>
      </c>
      <c r="D104" s="121" t="s">
        <v>432</v>
      </c>
      <c r="E104" s="121">
        <v>1.21</v>
      </c>
      <c r="F104" s="121">
        <v>14576</v>
      </c>
      <c r="G104" s="121" t="s">
        <v>476</v>
      </c>
      <c r="H104" s="121">
        <v>49.05</v>
      </c>
    </row>
    <row r="105" spans="1:8">
      <c r="A105" s="110" t="str">
        <f t="shared" si="1"/>
        <v>ConcordWaterInside</v>
      </c>
      <c r="B105" s="120" t="s">
        <v>130</v>
      </c>
      <c r="C105" s="121" t="s">
        <v>477</v>
      </c>
      <c r="D105" s="121" t="s">
        <v>432</v>
      </c>
      <c r="E105" s="121">
        <v>1.17</v>
      </c>
      <c r="F105" s="121">
        <v>116845</v>
      </c>
      <c r="G105" s="121" t="s">
        <v>476</v>
      </c>
      <c r="H105" s="121">
        <v>31.39</v>
      </c>
    </row>
    <row r="106" spans="1:8">
      <c r="A106" s="110" t="str">
        <f t="shared" si="1"/>
        <v>Concord Community Water SystemWaterInside</v>
      </c>
      <c r="B106" s="120" t="s">
        <v>131</v>
      </c>
      <c r="C106" s="121" t="s">
        <v>477</v>
      </c>
      <c r="D106" s="121" t="s">
        <v>432</v>
      </c>
      <c r="E106" s="121"/>
      <c r="F106" s="121">
        <v>1867</v>
      </c>
      <c r="G106" s="121" t="s">
        <v>476</v>
      </c>
      <c r="H106" s="121">
        <v>39</v>
      </c>
    </row>
    <row r="107" spans="1:8">
      <c r="A107" s="110" t="str">
        <f t="shared" si="1"/>
        <v>Conetoe Community Water AssociationWaterInside</v>
      </c>
      <c r="B107" s="120" t="s">
        <v>132</v>
      </c>
      <c r="C107" s="121" t="s">
        <v>477</v>
      </c>
      <c r="D107" s="121" t="s">
        <v>432</v>
      </c>
      <c r="E107" s="121"/>
      <c r="F107" s="121">
        <v>990</v>
      </c>
      <c r="G107" s="121" t="s">
        <v>476</v>
      </c>
      <c r="H107" s="121">
        <v>31</v>
      </c>
    </row>
    <row r="108" spans="1:8">
      <c r="A108" s="110" t="str">
        <f t="shared" si="1"/>
        <v>ConoverWaterInside</v>
      </c>
      <c r="B108" s="120" t="s">
        <v>133</v>
      </c>
      <c r="C108" s="121" t="s">
        <v>477</v>
      </c>
      <c r="D108" s="121" t="s">
        <v>432</v>
      </c>
      <c r="E108" s="121">
        <v>1.23</v>
      </c>
      <c r="F108" s="121">
        <v>15230</v>
      </c>
      <c r="G108" s="121" t="s">
        <v>476</v>
      </c>
      <c r="H108" s="121">
        <v>26.54</v>
      </c>
    </row>
    <row r="109" spans="1:8">
      <c r="A109" s="110" t="str">
        <f t="shared" si="1"/>
        <v>ConwayWaterInside</v>
      </c>
      <c r="B109" s="120" t="s">
        <v>394</v>
      </c>
      <c r="C109" s="121" t="s">
        <v>477</v>
      </c>
      <c r="D109" s="121" t="s">
        <v>432</v>
      </c>
      <c r="E109" s="121">
        <v>0.94</v>
      </c>
      <c r="F109" s="121">
        <v>887</v>
      </c>
      <c r="G109" s="121" t="s">
        <v>476</v>
      </c>
      <c r="H109" s="121">
        <v>20.75</v>
      </c>
    </row>
    <row r="110" spans="1:8">
      <c r="A110" s="110" t="str">
        <f t="shared" si="1"/>
        <v>Cove CityWaterInside</v>
      </c>
      <c r="B110" s="120" t="s">
        <v>1448</v>
      </c>
      <c r="C110" s="121" t="s">
        <v>477</v>
      </c>
      <c r="D110" s="121" t="s">
        <v>432</v>
      </c>
      <c r="E110" s="121"/>
      <c r="F110" s="121">
        <v>440</v>
      </c>
      <c r="G110" s="121" t="s">
        <v>476</v>
      </c>
      <c r="H110" s="121">
        <v>61</v>
      </c>
    </row>
    <row r="111" spans="1:8">
      <c r="A111" s="110" t="str">
        <f t="shared" si="1"/>
        <v>Craven CountyWaterInside</v>
      </c>
      <c r="B111" s="120" t="s">
        <v>134</v>
      </c>
      <c r="C111" s="121" t="s">
        <v>477</v>
      </c>
      <c r="D111" s="121" t="s">
        <v>432</v>
      </c>
      <c r="E111" s="121">
        <v>1.04</v>
      </c>
      <c r="F111" s="121">
        <v>36830</v>
      </c>
      <c r="G111" s="121" t="s">
        <v>476</v>
      </c>
      <c r="H111" s="121">
        <v>21</v>
      </c>
    </row>
    <row r="112" spans="1:8">
      <c r="A112" s="110" t="str">
        <f t="shared" si="1"/>
        <v>CreswellWaterInside</v>
      </c>
      <c r="B112" s="120" t="s">
        <v>395</v>
      </c>
      <c r="C112" s="121" t="s">
        <v>477</v>
      </c>
      <c r="D112" s="121" t="s">
        <v>432</v>
      </c>
      <c r="E112" s="121">
        <v>0.77</v>
      </c>
      <c r="F112" s="121">
        <v>482</v>
      </c>
      <c r="G112" s="121" t="s">
        <v>476</v>
      </c>
      <c r="H112" s="121">
        <v>79.099999999999994</v>
      </c>
    </row>
    <row r="113" spans="1:8">
      <c r="A113" s="110" t="str">
        <f t="shared" si="1"/>
        <v>CrossnoreWaterInside</v>
      </c>
      <c r="B113" s="120" t="s">
        <v>135</v>
      </c>
      <c r="C113" s="121" t="s">
        <v>477</v>
      </c>
      <c r="D113" s="121" t="s">
        <v>432</v>
      </c>
      <c r="E113" s="121">
        <v>0.8</v>
      </c>
      <c r="F113" s="121">
        <v>195</v>
      </c>
      <c r="G113" s="121" t="s">
        <v>476</v>
      </c>
      <c r="H113" s="121">
        <v>24</v>
      </c>
    </row>
    <row r="114" spans="1:8">
      <c r="A114" s="110" t="str">
        <f t="shared" si="1"/>
        <v>Cumberland County - Kelly Hills DistrictWaterInside</v>
      </c>
      <c r="B114" s="120" t="s">
        <v>481</v>
      </c>
      <c r="C114" s="121" t="s">
        <v>477</v>
      </c>
      <c r="D114" s="121" t="s">
        <v>432</v>
      </c>
      <c r="E114" s="121">
        <v>0.84</v>
      </c>
      <c r="F114" s="121">
        <v>109</v>
      </c>
      <c r="G114" s="121" t="s">
        <v>476</v>
      </c>
      <c r="H114" s="121">
        <v>66.58</v>
      </c>
    </row>
    <row r="115" spans="1:8">
      <c r="A115" s="110" t="str">
        <f t="shared" si="1"/>
        <v>Cumberland County - SouthpointWaterInside</v>
      </c>
      <c r="B115" s="120" t="s">
        <v>136</v>
      </c>
      <c r="C115" s="121" t="s">
        <v>477</v>
      </c>
      <c r="D115" s="121" t="s">
        <v>432</v>
      </c>
      <c r="E115" s="121">
        <v>0.84</v>
      </c>
      <c r="F115" s="121">
        <v>124</v>
      </c>
      <c r="G115" s="121" t="s">
        <v>476</v>
      </c>
      <c r="H115" s="121">
        <v>60.44</v>
      </c>
    </row>
    <row r="116" spans="1:8">
      <c r="A116" s="110" t="str">
        <f t="shared" si="1"/>
        <v>Currituck County - Mainland Water DepartmentWaterInside</v>
      </c>
      <c r="B116" s="120" t="s">
        <v>137</v>
      </c>
      <c r="C116" s="121" t="s">
        <v>477</v>
      </c>
      <c r="D116" s="121" t="s">
        <v>432</v>
      </c>
      <c r="E116" s="121">
        <v>1.3</v>
      </c>
      <c r="F116" s="121">
        <v>17430</v>
      </c>
      <c r="G116" s="121" t="s">
        <v>476</v>
      </c>
      <c r="H116" s="121">
        <v>43.3</v>
      </c>
    </row>
    <row r="117" spans="1:8">
      <c r="A117" s="110" t="str">
        <f t="shared" si="1"/>
        <v>Currituck County - Ocean Sands Water-Sewer DistrictWaterInside</v>
      </c>
      <c r="B117" s="120" t="s">
        <v>482</v>
      </c>
      <c r="C117" s="121" t="s">
        <v>477</v>
      </c>
      <c r="D117" s="121" t="s">
        <v>432</v>
      </c>
      <c r="E117" s="121">
        <v>1.3</v>
      </c>
      <c r="F117" s="121">
        <v>2600</v>
      </c>
      <c r="G117" s="121" t="s">
        <v>476</v>
      </c>
      <c r="H117" s="121">
        <v>44.1</v>
      </c>
    </row>
    <row r="118" spans="1:8">
      <c r="A118" s="110" t="str">
        <f t="shared" si="1"/>
        <v>Currituck County - Southern Outer BanksWaterInside</v>
      </c>
      <c r="B118" s="120" t="s">
        <v>483</v>
      </c>
      <c r="C118" s="121" t="s">
        <v>477</v>
      </c>
      <c r="D118" s="121" t="s">
        <v>432</v>
      </c>
      <c r="E118" s="121">
        <v>1.3</v>
      </c>
      <c r="F118" s="121">
        <v>8209</v>
      </c>
      <c r="G118" s="121" t="s">
        <v>476</v>
      </c>
      <c r="H118" s="121">
        <v>44.1</v>
      </c>
    </row>
    <row r="119" spans="1:8">
      <c r="A119" s="110" t="str">
        <f t="shared" si="1"/>
        <v>DallasWaterInside</v>
      </c>
      <c r="B119" s="120" t="s">
        <v>138</v>
      </c>
      <c r="C119" s="121" t="s">
        <v>477</v>
      </c>
      <c r="D119" s="121" t="s">
        <v>432</v>
      </c>
      <c r="E119" s="121">
        <v>1.1000000000000001</v>
      </c>
      <c r="F119" s="121">
        <v>7864</v>
      </c>
      <c r="G119" s="121" t="s">
        <v>476</v>
      </c>
      <c r="H119" s="121">
        <v>38.450000000000003</v>
      </c>
    </row>
    <row r="120" spans="1:8">
      <c r="A120" s="110" t="str">
        <f t="shared" si="1"/>
        <v>Dan River Water Inc.WaterInside</v>
      </c>
      <c r="B120" s="125" t="s">
        <v>1434</v>
      </c>
      <c r="C120" s="121" t="s">
        <v>477</v>
      </c>
      <c r="D120" s="121" t="s">
        <v>432</v>
      </c>
      <c r="E120" s="121"/>
      <c r="F120" s="121">
        <v>11890</v>
      </c>
      <c r="G120" s="121" t="s">
        <v>476</v>
      </c>
      <c r="H120" s="121">
        <v>46.55</v>
      </c>
    </row>
    <row r="121" spans="1:8">
      <c r="A121" s="110" t="str">
        <f t="shared" si="1"/>
        <v>Dare CountyWaterInside</v>
      </c>
      <c r="B121" s="120" t="s">
        <v>139</v>
      </c>
      <c r="C121" s="121" t="s">
        <v>477</v>
      </c>
      <c r="D121" s="121" t="s">
        <v>432</v>
      </c>
      <c r="E121" s="121">
        <v>1.1200000000000001</v>
      </c>
      <c r="F121" s="121">
        <v>25135</v>
      </c>
      <c r="G121" s="121" t="s">
        <v>476</v>
      </c>
      <c r="H121" s="121">
        <v>34.340000000000003</v>
      </c>
    </row>
    <row r="122" spans="1:8">
      <c r="A122" s="110" t="str">
        <f t="shared" si="1"/>
        <v>Davie County - MocksvilleWaterInside</v>
      </c>
      <c r="B122" s="120" t="s">
        <v>447</v>
      </c>
      <c r="C122" s="121" t="s">
        <v>477</v>
      </c>
      <c r="D122" s="121" t="s">
        <v>432</v>
      </c>
      <c r="E122" s="121">
        <v>1.25</v>
      </c>
      <c r="F122" s="121">
        <v>29947</v>
      </c>
      <c r="G122" s="121" t="s">
        <v>476</v>
      </c>
      <c r="H122" s="121">
        <v>153.38999999999999</v>
      </c>
    </row>
    <row r="123" spans="1:8">
      <c r="A123" s="110" t="str">
        <f t="shared" si="1"/>
        <v>Deep Run Water CorpWaterInside</v>
      </c>
      <c r="B123" s="125" t="s">
        <v>1419</v>
      </c>
      <c r="C123" s="121" t="s">
        <v>477</v>
      </c>
      <c r="D123" s="121" t="s">
        <v>432</v>
      </c>
      <c r="E123" s="121"/>
      <c r="F123" s="121">
        <v>13332</v>
      </c>
      <c r="G123" s="121" t="s">
        <v>476</v>
      </c>
      <c r="H123" s="121">
        <v>40</v>
      </c>
    </row>
    <row r="124" spans="1:8">
      <c r="A124" s="110" t="str">
        <f t="shared" si="1"/>
        <v>DentonWaterInside</v>
      </c>
      <c r="B124" s="120" t="s">
        <v>140</v>
      </c>
      <c r="C124" s="121" t="s">
        <v>477</v>
      </c>
      <c r="D124" s="121" t="s">
        <v>432</v>
      </c>
      <c r="E124" s="121">
        <v>1.1000000000000001</v>
      </c>
      <c r="F124" s="121">
        <v>3080</v>
      </c>
      <c r="G124" s="121" t="s">
        <v>476</v>
      </c>
      <c r="H124" s="121">
        <v>58.29</v>
      </c>
    </row>
    <row r="125" spans="1:8">
      <c r="A125" s="110" t="str">
        <f t="shared" si="1"/>
        <v>DobsonWaterInside</v>
      </c>
      <c r="B125" s="120" t="s">
        <v>141</v>
      </c>
      <c r="C125" s="121" t="s">
        <v>477</v>
      </c>
      <c r="D125" s="121" t="s">
        <v>432</v>
      </c>
      <c r="E125" s="121">
        <v>0.87</v>
      </c>
      <c r="F125" s="121">
        <v>2615</v>
      </c>
      <c r="G125" s="121" t="s">
        <v>476</v>
      </c>
      <c r="H125" s="121">
        <v>43.75</v>
      </c>
    </row>
    <row r="126" spans="1:8">
      <c r="A126" s="110" t="str">
        <f t="shared" si="1"/>
        <v>DoverWaterInside</v>
      </c>
      <c r="B126" s="120" t="s">
        <v>1413</v>
      </c>
      <c r="C126" s="121" t="s">
        <v>477</v>
      </c>
      <c r="D126" s="121" t="s">
        <v>432</v>
      </c>
      <c r="E126" s="121">
        <v>0.48</v>
      </c>
      <c r="F126" s="121">
        <v>425</v>
      </c>
      <c r="G126" s="121" t="s">
        <v>476</v>
      </c>
      <c r="H126" s="121">
        <v>33.75</v>
      </c>
    </row>
    <row r="127" spans="1:8">
      <c r="A127" s="110" t="str">
        <f t="shared" si="1"/>
        <v>DrexelWaterInside</v>
      </c>
      <c r="B127" s="120" t="s">
        <v>142</v>
      </c>
      <c r="C127" s="121" t="s">
        <v>477</v>
      </c>
      <c r="D127" s="121" t="s">
        <v>432</v>
      </c>
      <c r="E127" s="121">
        <v>1.08</v>
      </c>
      <c r="F127" s="121">
        <v>2990</v>
      </c>
      <c r="G127" s="121" t="s">
        <v>476</v>
      </c>
      <c r="H127" s="121">
        <v>46.9</v>
      </c>
    </row>
    <row r="128" spans="1:8">
      <c r="A128" s="110" t="str">
        <f t="shared" si="1"/>
        <v>DublinWaterInside</v>
      </c>
      <c r="B128" s="120" t="s">
        <v>397</v>
      </c>
      <c r="C128" s="121" t="s">
        <v>477</v>
      </c>
      <c r="D128" s="121" t="s">
        <v>432</v>
      </c>
      <c r="E128" s="121">
        <v>0.91</v>
      </c>
      <c r="F128" s="121">
        <v>447</v>
      </c>
      <c r="G128" s="121" t="s">
        <v>476</v>
      </c>
      <c r="H128" s="121">
        <v>39.380000000000003</v>
      </c>
    </row>
    <row r="129" spans="1:8">
      <c r="A129" s="110" t="str">
        <f t="shared" si="1"/>
        <v>DunnWaterInside</v>
      </c>
      <c r="B129" s="120" t="s">
        <v>143</v>
      </c>
      <c r="C129" s="121" t="s">
        <v>477</v>
      </c>
      <c r="D129" s="121" t="s">
        <v>432</v>
      </c>
      <c r="E129" s="121">
        <v>1.06</v>
      </c>
      <c r="F129" s="121">
        <v>12189</v>
      </c>
      <c r="G129" s="121" t="s">
        <v>476</v>
      </c>
      <c r="H129" s="121">
        <v>32.700000000000003</v>
      </c>
    </row>
    <row r="130" spans="1:8">
      <c r="A130" s="110" t="str">
        <f t="shared" si="1"/>
        <v>Duplin CoWaterInside</v>
      </c>
      <c r="B130" s="125" t="s">
        <v>1408</v>
      </c>
      <c r="C130" s="121" t="s">
        <v>477</v>
      </c>
      <c r="D130" s="121" t="s">
        <v>432</v>
      </c>
      <c r="E130" s="121">
        <v>1.27</v>
      </c>
      <c r="F130" s="121">
        <v>18542</v>
      </c>
      <c r="G130" s="121" t="s">
        <v>476</v>
      </c>
      <c r="H130" s="121">
        <v>33.75</v>
      </c>
    </row>
    <row r="131" spans="1:8">
      <c r="A131" s="110" t="str">
        <f t="shared" si="1"/>
        <v>DurhamWaterInside</v>
      </c>
      <c r="B131" s="120" t="s">
        <v>144</v>
      </c>
      <c r="C131" s="121" t="s">
        <v>477</v>
      </c>
      <c r="D131" s="121" t="s">
        <v>432</v>
      </c>
      <c r="E131" s="121">
        <v>1.22</v>
      </c>
      <c r="F131" s="121">
        <v>309355</v>
      </c>
      <c r="G131" s="121" t="s">
        <v>476</v>
      </c>
      <c r="H131" s="121">
        <v>28.84</v>
      </c>
    </row>
    <row r="132" spans="1:8">
      <c r="A132" s="110" t="str">
        <f t="shared" ref="A132:A195" si="2">B132&amp;C132&amp;D132</f>
        <v>East ArcadiaWaterInside</v>
      </c>
      <c r="B132" s="120" t="s">
        <v>484</v>
      </c>
      <c r="C132" s="121" t="s">
        <v>477</v>
      </c>
      <c r="D132" s="121" t="s">
        <v>432</v>
      </c>
      <c r="E132" s="121">
        <v>0.95</v>
      </c>
      <c r="F132" s="121">
        <v>609</v>
      </c>
      <c r="G132" s="121" t="s">
        <v>476</v>
      </c>
      <c r="H132" s="121">
        <v>24</v>
      </c>
    </row>
    <row r="133" spans="1:8">
      <c r="A133" s="110" t="str">
        <f t="shared" si="2"/>
        <v>East BendWaterInside</v>
      </c>
      <c r="B133" s="120" t="s">
        <v>145</v>
      </c>
      <c r="C133" s="121" t="s">
        <v>477</v>
      </c>
      <c r="D133" s="121" t="s">
        <v>432</v>
      </c>
      <c r="E133" s="121">
        <v>1.1000000000000001</v>
      </c>
      <c r="F133" s="121">
        <v>1466</v>
      </c>
      <c r="G133" s="121" t="s">
        <v>476</v>
      </c>
      <c r="H133" s="121">
        <v>90.64</v>
      </c>
    </row>
    <row r="134" spans="1:8">
      <c r="A134" s="110" t="str">
        <f t="shared" si="2"/>
        <v>East SpencerWaterInside</v>
      </c>
      <c r="B134" s="120" t="s">
        <v>485</v>
      </c>
      <c r="C134" s="121" t="s">
        <v>477</v>
      </c>
      <c r="D134" s="121" t="s">
        <v>432</v>
      </c>
      <c r="E134" s="121">
        <v>1.05</v>
      </c>
      <c r="F134" s="121">
        <v>1550</v>
      </c>
      <c r="G134" s="121" t="s">
        <v>476</v>
      </c>
      <c r="H134" s="121">
        <v>58.15</v>
      </c>
    </row>
    <row r="135" spans="1:8">
      <c r="A135" s="110" t="str">
        <f t="shared" si="2"/>
        <v>Eastern Pines Water CorporationWaterInside</v>
      </c>
      <c r="B135" s="120" t="s">
        <v>146</v>
      </c>
      <c r="C135" s="121" t="s">
        <v>477</v>
      </c>
      <c r="D135" s="121" t="s">
        <v>432</v>
      </c>
      <c r="E135" s="121"/>
      <c r="F135" s="121">
        <v>22230</v>
      </c>
      <c r="G135" s="121" t="s">
        <v>476</v>
      </c>
      <c r="H135" s="121">
        <v>42.5</v>
      </c>
    </row>
    <row r="136" spans="1:8">
      <c r="A136" s="110" t="str">
        <f t="shared" si="2"/>
        <v>Eastover Sanitary DistrictWaterInside</v>
      </c>
      <c r="B136" s="120" t="s">
        <v>398</v>
      </c>
      <c r="C136" s="121" t="s">
        <v>477</v>
      </c>
      <c r="D136" s="121" t="s">
        <v>432</v>
      </c>
      <c r="E136" s="121"/>
      <c r="F136" s="121">
        <v>7571</v>
      </c>
      <c r="G136" s="121" t="s">
        <v>476</v>
      </c>
      <c r="H136" s="121">
        <v>51.8</v>
      </c>
    </row>
    <row r="137" spans="1:8">
      <c r="A137" s="110" t="str">
        <f t="shared" si="2"/>
        <v>EdenWaterInside</v>
      </c>
      <c r="B137" s="120" t="s">
        <v>147</v>
      </c>
      <c r="C137" s="121" t="s">
        <v>477</v>
      </c>
      <c r="D137" s="121" t="s">
        <v>432</v>
      </c>
      <c r="E137" s="121">
        <v>0.91</v>
      </c>
      <c r="F137" s="121">
        <v>15023</v>
      </c>
      <c r="G137" s="121" t="s">
        <v>476</v>
      </c>
      <c r="H137" s="121">
        <v>40.799999999999997</v>
      </c>
    </row>
    <row r="138" spans="1:8">
      <c r="A138" s="110" t="str">
        <f t="shared" si="2"/>
        <v>EdentonWaterInside</v>
      </c>
      <c r="B138" s="120" t="s">
        <v>148</v>
      </c>
      <c r="C138" s="121" t="s">
        <v>477</v>
      </c>
      <c r="D138" s="121" t="s">
        <v>432</v>
      </c>
      <c r="E138" s="121">
        <v>1.05</v>
      </c>
      <c r="F138" s="121">
        <v>5500</v>
      </c>
      <c r="G138" s="121" t="s">
        <v>476</v>
      </c>
      <c r="H138" s="121">
        <v>50.61</v>
      </c>
    </row>
    <row r="139" spans="1:8">
      <c r="A139" s="110" t="str">
        <f t="shared" si="2"/>
        <v>Edgecombe Co WSDWaterInside</v>
      </c>
      <c r="B139" s="125" t="s">
        <v>1381</v>
      </c>
      <c r="C139" s="121" t="s">
        <v>477</v>
      </c>
      <c r="D139" s="121" t="s">
        <v>432</v>
      </c>
      <c r="E139" s="121">
        <v>1.07</v>
      </c>
      <c r="F139" s="121">
        <v>12845</v>
      </c>
      <c r="G139" s="121" t="s">
        <v>476</v>
      </c>
      <c r="H139" s="121">
        <v>65.25</v>
      </c>
    </row>
    <row r="140" spans="1:8">
      <c r="A140" s="110" t="str">
        <f t="shared" si="2"/>
        <v>Elizabeth CityWaterInside</v>
      </c>
      <c r="B140" s="120" t="s">
        <v>149</v>
      </c>
      <c r="C140" s="121" t="s">
        <v>477</v>
      </c>
      <c r="D140" s="121" t="s">
        <v>432</v>
      </c>
      <c r="E140" s="121">
        <v>1.08</v>
      </c>
      <c r="F140" s="121">
        <v>19723</v>
      </c>
      <c r="G140" s="121" t="s">
        <v>476</v>
      </c>
      <c r="H140" s="121">
        <v>50.95</v>
      </c>
    </row>
    <row r="141" spans="1:8">
      <c r="A141" s="110" t="str">
        <f t="shared" si="2"/>
        <v>ElizabethtownWaterInside</v>
      </c>
      <c r="B141" s="120" t="s">
        <v>150</v>
      </c>
      <c r="C141" s="121" t="s">
        <v>477</v>
      </c>
      <c r="D141" s="121" t="s">
        <v>432</v>
      </c>
      <c r="E141" s="121">
        <v>0.85</v>
      </c>
      <c r="F141" s="121">
        <v>5311</v>
      </c>
      <c r="G141" s="121" t="s">
        <v>476</v>
      </c>
      <c r="H141" s="121">
        <v>25.28</v>
      </c>
    </row>
    <row r="142" spans="1:8">
      <c r="A142" s="110" t="str">
        <f t="shared" si="2"/>
        <v>Elk ParkWaterInside</v>
      </c>
      <c r="B142" s="120" t="s">
        <v>151</v>
      </c>
      <c r="C142" s="121" t="s">
        <v>477</v>
      </c>
      <c r="D142" s="121" t="s">
        <v>432</v>
      </c>
      <c r="E142" s="121">
        <v>0.75</v>
      </c>
      <c r="F142" s="121">
        <v>495</v>
      </c>
      <c r="G142" s="121" t="s">
        <v>476</v>
      </c>
      <c r="H142" s="121">
        <v>24.5</v>
      </c>
    </row>
    <row r="143" spans="1:8">
      <c r="A143" s="110" t="str">
        <f t="shared" si="2"/>
        <v>ElkinWaterInside</v>
      </c>
      <c r="B143" s="120" t="s">
        <v>152</v>
      </c>
      <c r="C143" s="121" t="s">
        <v>477</v>
      </c>
      <c r="D143" s="121" t="s">
        <v>432</v>
      </c>
      <c r="E143" s="121">
        <v>1.51</v>
      </c>
      <c r="F143" s="121">
        <v>4120</v>
      </c>
      <c r="G143" s="121" t="s">
        <v>476</v>
      </c>
      <c r="H143" s="121">
        <v>37.5</v>
      </c>
    </row>
    <row r="144" spans="1:8">
      <c r="A144" s="110" t="str">
        <f t="shared" si="2"/>
        <v>EllenboroWaterInside</v>
      </c>
      <c r="B144" s="120" t="s">
        <v>153</v>
      </c>
      <c r="C144" s="121" t="s">
        <v>477</v>
      </c>
      <c r="D144" s="121" t="s">
        <v>432</v>
      </c>
      <c r="E144" s="121">
        <v>1.04</v>
      </c>
      <c r="F144" s="121">
        <v>2258</v>
      </c>
      <c r="G144" s="121" t="s">
        <v>476</v>
      </c>
      <c r="H144" s="121">
        <v>38.75</v>
      </c>
    </row>
    <row r="145" spans="1:8">
      <c r="A145" s="110" t="str">
        <f t="shared" si="2"/>
        <v>EllerbeWaterInside</v>
      </c>
      <c r="B145" s="120" t="s">
        <v>399</v>
      </c>
      <c r="C145" s="121" t="s">
        <v>477</v>
      </c>
      <c r="D145" s="121" t="s">
        <v>432</v>
      </c>
      <c r="E145" s="121">
        <v>0.76</v>
      </c>
      <c r="F145" s="121">
        <v>1640</v>
      </c>
      <c r="G145" s="121" t="s">
        <v>476</v>
      </c>
      <c r="H145" s="121">
        <v>23.68</v>
      </c>
    </row>
    <row r="146" spans="1:8">
      <c r="A146" s="110" t="str">
        <f t="shared" si="2"/>
        <v>Elm CityWaterInside</v>
      </c>
      <c r="B146" s="120" t="s">
        <v>400</v>
      </c>
      <c r="C146" s="121" t="s">
        <v>477</v>
      </c>
      <c r="D146" s="121" t="s">
        <v>432</v>
      </c>
      <c r="E146" s="121">
        <v>0.9</v>
      </c>
      <c r="F146" s="121">
        <v>1720</v>
      </c>
      <c r="G146" s="121" t="s">
        <v>476</v>
      </c>
      <c r="H146" s="121">
        <v>40.24</v>
      </c>
    </row>
    <row r="147" spans="1:8">
      <c r="A147" s="110" t="str">
        <f t="shared" si="2"/>
        <v>ElonWaterInside</v>
      </c>
      <c r="B147" s="120" t="s">
        <v>154</v>
      </c>
      <c r="C147" s="121" t="s">
        <v>477</v>
      </c>
      <c r="D147" s="121" t="s">
        <v>432</v>
      </c>
      <c r="E147" s="121">
        <v>1.33</v>
      </c>
      <c r="F147" s="121">
        <v>12752</v>
      </c>
      <c r="G147" s="121" t="s">
        <v>476</v>
      </c>
      <c r="H147" s="121">
        <v>35.64</v>
      </c>
    </row>
    <row r="148" spans="1:8">
      <c r="A148" s="110" t="str">
        <f t="shared" si="2"/>
        <v>Energy United WaterWaterInside</v>
      </c>
      <c r="B148" s="125" t="s">
        <v>1361</v>
      </c>
      <c r="C148" s="121" t="s">
        <v>477</v>
      </c>
      <c r="D148" s="121" t="s">
        <v>432</v>
      </c>
      <c r="E148" s="121"/>
      <c r="F148" s="121">
        <v>13445</v>
      </c>
      <c r="G148" s="121" t="s">
        <v>476</v>
      </c>
      <c r="H148" s="121">
        <v>38</v>
      </c>
    </row>
    <row r="149" spans="1:8">
      <c r="A149" s="110" t="str">
        <f t="shared" si="2"/>
        <v>Enfield Water SystemWaterInside</v>
      </c>
      <c r="B149" s="125" t="s">
        <v>1359</v>
      </c>
      <c r="C149" s="121" t="s">
        <v>477</v>
      </c>
      <c r="D149" s="121" t="s">
        <v>432</v>
      </c>
      <c r="E149" s="121">
        <v>1.02</v>
      </c>
      <c r="F149" s="121">
        <v>2206</v>
      </c>
      <c r="G149" s="121" t="s">
        <v>476</v>
      </c>
      <c r="H149" s="121">
        <v>58</v>
      </c>
    </row>
    <row r="150" spans="1:8">
      <c r="A150" s="110" t="str">
        <f t="shared" si="2"/>
        <v>EverettsWaterInside</v>
      </c>
      <c r="B150" s="120" t="s">
        <v>434</v>
      </c>
      <c r="C150" s="121" t="s">
        <v>477</v>
      </c>
      <c r="D150" s="121" t="s">
        <v>432</v>
      </c>
      <c r="E150" s="121">
        <v>0.56999999999999995</v>
      </c>
      <c r="F150" s="121">
        <v>419</v>
      </c>
      <c r="G150" s="121" t="s">
        <v>476</v>
      </c>
      <c r="H150" s="121">
        <v>84</v>
      </c>
    </row>
    <row r="151" spans="1:8">
      <c r="A151" s="110" t="str">
        <f t="shared" si="2"/>
        <v>Fair BluffWaterInside</v>
      </c>
      <c r="B151" s="120" t="s">
        <v>401</v>
      </c>
      <c r="C151" s="121" t="s">
        <v>477</v>
      </c>
      <c r="D151" s="121" t="s">
        <v>432</v>
      </c>
      <c r="E151" s="121">
        <v>0.83</v>
      </c>
      <c r="F151" s="121">
        <v>930</v>
      </c>
      <c r="G151" s="121" t="s">
        <v>476</v>
      </c>
      <c r="H151" s="121">
        <v>22.5</v>
      </c>
    </row>
    <row r="152" spans="1:8">
      <c r="A152" s="110" t="str">
        <f t="shared" si="2"/>
        <v>FairmontWaterInside</v>
      </c>
      <c r="B152" s="120" t="s">
        <v>155</v>
      </c>
      <c r="C152" s="121" t="s">
        <v>477</v>
      </c>
      <c r="D152" s="121" t="s">
        <v>432</v>
      </c>
      <c r="E152" s="121">
        <v>0.84</v>
      </c>
      <c r="F152" s="121">
        <v>2837</v>
      </c>
      <c r="G152" s="121" t="s">
        <v>476</v>
      </c>
      <c r="H152" s="121">
        <v>66.56</v>
      </c>
    </row>
    <row r="153" spans="1:8">
      <c r="A153" s="110" t="str">
        <f t="shared" si="2"/>
        <v>FaisonWaterInside</v>
      </c>
      <c r="B153" s="120" t="s">
        <v>156</v>
      </c>
      <c r="C153" s="121" t="s">
        <v>477</v>
      </c>
      <c r="D153" s="121" t="s">
        <v>432</v>
      </c>
      <c r="E153" s="121">
        <v>0.72</v>
      </c>
      <c r="F153" s="121">
        <v>1410</v>
      </c>
      <c r="G153" s="121" t="s">
        <v>476</v>
      </c>
      <c r="H153" s="121">
        <v>32.5</v>
      </c>
    </row>
    <row r="154" spans="1:8">
      <c r="A154" s="110" t="str">
        <f t="shared" si="2"/>
        <v>FalconWaterInside</v>
      </c>
      <c r="B154" s="120" t="s">
        <v>1345</v>
      </c>
      <c r="C154" s="121" t="s">
        <v>477</v>
      </c>
      <c r="D154" s="121" t="s">
        <v>432</v>
      </c>
      <c r="E154" s="121">
        <v>0.87</v>
      </c>
      <c r="F154" s="121">
        <v>714</v>
      </c>
      <c r="G154" s="121" t="s">
        <v>476</v>
      </c>
      <c r="H154" s="121">
        <v>30.14</v>
      </c>
    </row>
    <row r="155" spans="1:8">
      <c r="A155" s="110" t="str">
        <f t="shared" si="2"/>
        <v>Fallston Water SystemWaterInside</v>
      </c>
      <c r="B155" s="125" t="s">
        <v>1343</v>
      </c>
      <c r="C155" s="121" t="s">
        <v>477</v>
      </c>
      <c r="D155" s="121" t="s">
        <v>432</v>
      </c>
      <c r="E155" s="121">
        <v>0.74</v>
      </c>
      <c r="F155" s="121">
        <v>589</v>
      </c>
      <c r="G155" s="121" t="s">
        <v>476</v>
      </c>
      <c r="H155" s="121">
        <v>29.4</v>
      </c>
    </row>
    <row r="156" spans="1:8">
      <c r="A156" s="110" t="str">
        <f t="shared" si="2"/>
        <v>FarmvilleWaterInside</v>
      </c>
      <c r="B156" s="120" t="s">
        <v>158</v>
      </c>
      <c r="C156" s="121" t="s">
        <v>477</v>
      </c>
      <c r="D156" s="121" t="s">
        <v>432</v>
      </c>
      <c r="E156" s="121">
        <v>1.1100000000000001</v>
      </c>
      <c r="F156" s="121">
        <v>8458</v>
      </c>
      <c r="G156" s="121" t="s">
        <v>476</v>
      </c>
      <c r="H156" s="121">
        <v>56.49</v>
      </c>
    </row>
    <row r="157" spans="1:8">
      <c r="A157" s="110" t="str">
        <f t="shared" si="2"/>
        <v>FayettevilleWaterInside</v>
      </c>
      <c r="B157" s="125" t="s">
        <v>1340</v>
      </c>
      <c r="C157" s="121" t="s">
        <v>477</v>
      </c>
      <c r="D157" s="121" t="s">
        <v>432</v>
      </c>
      <c r="E157" s="121">
        <v>1.32</v>
      </c>
      <c r="F157" s="121">
        <v>213253</v>
      </c>
      <c r="G157" s="121" t="s">
        <v>476</v>
      </c>
      <c r="H157" s="121">
        <v>31.75</v>
      </c>
    </row>
    <row r="158" spans="1:8">
      <c r="A158" s="110" t="str">
        <f t="shared" si="2"/>
        <v>First Craven Sanitary DistrictWaterInside</v>
      </c>
      <c r="B158" s="120" t="s">
        <v>159</v>
      </c>
      <c r="C158" s="121" t="s">
        <v>477</v>
      </c>
      <c r="D158" s="121" t="s">
        <v>432</v>
      </c>
      <c r="E158" s="121">
        <v>1.22</v>
      </c>
      <c r="F158" s="121">
        <v>6325</v>
      </c>
      <c r="G158" s="121" t="s">
        <v>476</v>
      </c>
      <c r="H158" s="121">
        <v>36</v>
      </c>
    </row>
    <row r="159" spans="1:8">
      <c r="A159" s="110" t="str">
        <f t="shared" si="2"/>
        <v>Fontana DamWaterInside</v>
      </c>
      <c r="B159" s="120" t="s">
        <v>1333</v>
      </c>
      <c r="C159" s="121" t="s">
        <v>477</v>
      </c>
      <c r="D159" s="121" t="s">
        <v>432</v>
      </c>
      <c r="E159" s="121">
        <v>0.37</v>
      </c>
      <c r="F159" s="121">
        <v>950</v>
      </c>
      <c r="G159" s="121" t="s">
        <v>476</v>
      </c>
      <c r="H159" s="121">
        <v>20</v>
      </c>
    </row>
    <row r="160" spans="1:8">
      <c r="A160" s="110" t="str">
        <f t="shared" si="2"/>
        <v>Forest CityWaterInside</v>
      </c>
      <c r="B160" s="120" t="s">
        <v>160</v>
      </c>
      <c r="C160" s="121" t="s">
        <v>477</v>
      </c>
      <c r="D160" s="121" t="s">
        <v>432</v>
      </c>
      <c r="E160" s="121">
        <v>1.01</v>
      </c>
      <c r="F160" s="121">
        <v>21366</v>
      </c>
      <c r="G160" s="121" t="s">
        <v>476</v>
      </c>
      <c r="H160" s="121">
        <v>22.37</v>
      </c>
    </row>
    <row r="161" spans="1:8">
      <c r="A161" s="110" t="str">
        <f t="shared" si="2"/>
        <v>Fork Township SDWaterInside</v>
      </c>
      <c r="B161" s="125" t="s">
        <v>1330</v>
      </c>
      <c r="C161" s="121" t="s">
        <v>477</v>
      </c>
      <c r="D161" s="121" t="s">
        <v>432</v>
      </c>
      <c r="E161" s="121">
        <v>1.1299999999999999</v>
      </c>
      <c r="F161" s="121">
        <v>11864</v>
      </c>
      <c r="G161" s="121" t="s">
        <v>476</v>
      </c>
      <c r="H161" s="121">
        <v>40.4</v>
      </c>
    </row>
    <row r="162" spans="1:8">
      <c r="A162" s="110" t="str">
        <f t="shared" si="2"/>
        <v>FountainWaterInside</v>
      </c>
      <c r="B162" s="120" t="s">
        <v>161</v>
      </c>
      <c r="C162" s="121" t="s">
        <v>477</v>
      </c>
      <c r="D162" s="121" t="s">
        <v>432</v>
      </c>
      <c r="E162" s="121">
        <v>0.88</v>
      </c>
      <c r="F162" s="121">
        <v>427</v>
      </c>
      <c r="G162" s="121" t="s">
        <v>476</v>
      </c>
      <c r="H162" s="121">
        <v>54.48</v>
      </c>
    </row>
    <row r="163" spans="1:8">
      <c r="A163" s="110" t="str">
        <f t="shared" si="2"/>
        <v>Four OaksWaterInside</v>
      </c>
      <c r="B163" s="120" t="s">
        <v>162</v>
      </c>
      <c r="C163" s="121" t="s">
        <v>477</v>
      </c>
      <c r="D163" s="121" t="s">
        <v>432</v>
      </c>
      <c r="E163" s="121">
        <v>1.1499999999999999</v>
      </c>
      <c r="F163" s="121">
        <v>2776</v>
      </c>
      <c r="G163" s="121" t="s">
        <v>476</v>
      </c>
      <c r="H163" s="121">
        <v>32.67</v>
      </c>
    </row>
    <row r="164" spans="1:8">
      <c r="A164" s="110" t="str">
        <f t="shared" si="2"/>
        <v>Foxfire VillageWaterInside</v>
      </c>
      <c r="B164" s="120" t="s">
        <v>163</v>
      </c>
      <c r="C164" s="121" t="s">
        <v>477</v>
      </c>
      <c r="D164" s="121" t="s">
        <v>432</v>
      </c>
      <c r="E164" s="121">
        <v>1.59</v>
      </c>
      <c r="F164" s="121">
        <v>1782</v>
      </c>
      <c r="G164" s="121" t="s">
        <v>476</v>
      </c>
      <c r="H164" s="121">
        <v>31.76</v>
      </c>
    </row>
    <row r="165" spans="1:8">
      <c r="A165" s="110" t="str">
        <f t="shared" si="2"/>
        <v>FranklinWaterInside</v>
      </c>
      <c r="B165" s="120" t="s">
        <v>164</v>
      </c>
      <c r="C165" s="121" t="s">
        <v>477</v>
      </c>
      <c r="D165" s="121" t="s">
        <v>432</v>
      </c>
      <c r="E165" s="121">
        <v>1.37</v>
      </c>
      <c r="F165" s="121">
        <v>9650</v>
      </c>
      <c r="G165" s="121" t="s">
        <v>476</v>
      </c>
      <c r="H165" s="121">
        <v>34.950000000000003</v>
      </c>
    </row>
    <row r="166" spans="1:8">
      <c r="A166" s="110" t="str">
        <f t="shared" si="2"/>
        <v>Franklin County Public UtilitiesWaterInside</v>
      </c>
      <c r="B166" s="125" t="s">
        <v>1320</v>
      </c>
      <c r="C166" s="121" t="s">
        <v>477</v>
      </c>
      <c r="D166" s="121" t="s">
        <v>432</v>
      </c>
      <c r="E166" s="121">
        <v>1.45</v>
      </c>
      <c r="F166" s="121">
        <v>17689</v>
      </c>
      <c r="G166" s="121" t="s">
        <v>476</v>
      </c>
      <c r="H166" s="121">
        <v>65.11</v>
      </c>
    </row>
    <row r="167" spans="1:8">
      <c r="A167" s="110" t="str">
        <f t="shared" si="2"/>
        <v>FranklinvilleWaterInside</v>
      </c>
      <c r="B167" s="120" t="s">
        <v>165</v>
      </c>
      <c r="C167" s="121" t="s">
        <v>477</v>
      </c>
      <c r="D167" s="121" t="s">
        <v>432</v>
      </c>
      <c r="E167" s="121">
        <v>0.79</v>
      </c>
      <c r="F167" s="121">
        <v>1400</v>
      </c>
      <c r="G167" s="121" t="s">
        <v>476</v>
      </c>
      <c r="H167" s="121">
        <v>57.5</v>
      </c>
    </row>
    <row r="168" spans="1:8">
      <c r="A168" s="110" t="str">
        <f t="shared" si="2"/>
        <v>FremontWaterInside</v>
      </c>
      <c r="B168" s="120" t="s">
        <v>166</v>
      </c>
      <c r="C168" s="121" t="s">
        <v>477</v>
      </c>
      <c r="D168" s="121" t="s">
        <v>432</v>
      </c>
      <c r="E168" s="121">
        <v>1.1100000000000001</v>
      </c>
      <c r="F168" s="121">
        <v>1463</v>
      </c>
      <c r="G168" s="121" t="s">
        <v>476</v>
      </c>
      <c r="H168" s="121">
        <v>52.77</v>
      </c>
    </row>
    <row r="169" spans="1:8">
      <c r="A169" s="110" t="str">
        <f t="shared" si="2"/>
        <v>Fuquay-VarinaWaterInside</v>
      </c>
      <c r="B169" s="120" t="s">
        <v>167</v>
      </c>
      <c r="C169" s="121" t="s">
        <v>477</v>
      </c>
      <c r="D169" s="121" t="s">
        <v>432</v>
      </c>
      <c r="E169" s="121">
        <v>1.67</v>
      </c>
      <c r="F169" s="121">
        <v>39115</v>
      </c>
      <c r="G169" s="121" t="s">
        <v>476</v>
      </c>
      <c r="H169" s="121">
        <v>39.64</v>
      </c>
    </row>
    <row r="170" spans="1:8">
      <c r="A170" s="110" t="str">
        <f t="shared" si="2"/>
        <v>GarlandWaterInside</v>
      </c>
      <c r="B170" s="120" t="s">
        <v>168</v>
      </c>
      <c r="C170" s="121" t="s">
        <v>477</v>
      </c>
      <c r="D170" s="121" t="s">
        <v>432</v>
      </c>
      <c r="E170" s="121">
        <v>1.08</v>
      </c>
      <c r="F170" s="121">
        <v>625</v>
      </c>
      <c r="G170" s="121" t="s">
        <v>476</v>
      </c>
      <c r="H170" s="121">
        <v>30.5</v>
      </c>
    </row>
    <row r="171" spans="1:8">
      <c r="A171" s="110" t="str">
        <f t="shared" si="2"/>
        <v>Gates CoWaterInside</v>
      </c>
      <c r="B171" s="125" t="s">
        <v>1308</v>
      </c>
      <c r="C171" s="121" t="s">
        <v>477</v>
      </c>
      <c r="D171" s="121" t="s">
        <v>432</v>
      </c>
      <c r="E171" s="121">
        <v>0.86</v>
      </c>
      <c r="F171" s="121">
        <v>11621</v>
      </c>
      <c r="G171" s="121" t="s">
        <v>476</v>
      </c>
      <c r="H171" s="121">
        <v>25.5</v>
      </c>
    </row>
    <row r="172" spans="1:8">
      <c r="A172" s="110" t="str">
        <f t="shared" si="2"/>
        <v>Gibson (Scotland Co - South WSD)WaterInside</v>
      </c>
      <c r="B172" s="129" t="s">
        <v>1301</v>
      </c>
      <c r="C172" s="121" t="s">
        <v>477</v>
      </c>
      <c r="D172" s="121" t="s">
        <v>432</v>
      </c>
      <c r="E172" s="121">
        <v>0.56000000000000005</v>
      </c>
      <c r="F172" s="121">
        <v>589</v>
      </c>
      <c r="G172" s="121" t="s">
        <v>476</v>
      </c>
      <c r="H172" s="121">
        <v>28.63</v>
      </c>
    </row>
    <row r="173" spans="1:8">
      <c r="A173" s="110" t="str">
        <f t="shared" si="2"/>
        <v>GibsonvilleWaterInside</v>
      </c>
      <c r="B173" s="120" t="s">
        <v>169</v>
      </c>
      <c r="C173" s="121" t="s">
        <v>477</v>
      </c>
      <c r="D173" s="121" t="s">
        <v>432</v>
      </c>
      <c r="E173" s="121">
        <v>1.22</v>
      </c>
      <c r="F173" s="121">
        <v>7129</v>
      </c>
      <c r="G173" s="121" t="s">
        <v>476</v>
      </c>
      <c r="H173" s="121">
        <v>24.8</v>
      </c>
    </row>
    <row r="174" spans="1:8">
      <c r="A174" s="110" t="str">
        <f t="shared" si="2"/>
        <v>GodwinWaterInside</v>
      </c>
      <c r="B174" s="120" t="s">
        <v>170</v>
      </c>
      <c r="C174" s="121" t="s">
        <v>477</v>
      </c>
      <c r="D174" s="121" t="s">
        <v>432</v>
      </c>
      <c r="E174" s="121">
        <v>1.36</v>
      </c>
      <c r="F174" s="121">
        <v>275</v>
      </c>
      <c r="G174" s="121" t="s">
        <v>476</v>
      </c>
      <c r="H174" s="121">
        <v>53</v>
      </c>
    </row>
    <row r="175" spans="1:8">
      <c r="A175" s="110" t="str">
        <f t="shared" si="2"/>
        <v>GoldsboroWaterInside</v>
      </c>
      <c r="B175" s="120" t="s">
        <v>171</v>
      </c>
      <c r="C175" s="121" t="s">
        <v>477</v>
      </c>
      <c r="D175" s="121" t="s">
        <v>432</v>
      </c>
      <c r="E175" s="121">
        <v>1.1599999999999999</v>
      </c>
      <c r="F175" s="121">
        <v>34959</v>
      </c>
      <c r="G175" s="121" t="s">
        <v>476</v>
      </c>
      <c r="H175" s="121">
        <v>37.31</v>
      </c>
    </row>
    <row r="176" spans="1:8">
      <c r="A176" s="110" t="str">
        <f t="shared" si="2"/>
        <v>Goldston Gulf SDWaterInside</v>
      </c>
      <c r="B176" s="129" t="s">
        <v>1296</v>
      </c>
      <c r="C176" s="121" t="s">
        <v>477</v>
      </c>
      <c r="D176" s="121" t="s">
        <v>432</v>
      </c>
      <c r="E176" s="121">
        <v>0.89</v>
      </c>
      <c r="F176" s="121">
        <v>1285</v>
      </c>
      <c r="G176" s="121" t="s">
        <v>476</v>
      </c>
      <c r="H176" s="121">
        <v>55</v>
      </c>
    </row>
    <row r="177" spans="1:8">
      <c r="A177" s="110" t="str">
        <f t="shared" si="2"/>
        <v>GrahamWaterInside</v>
      </c>
      <c r="B177" s="120" t="s">
        <v>172</v>
      </c>
      <c r="C177" s="121" t="s">
        <v>477</v>
      </c>
      <c r="D177" s="121" t="s">
        <v>432</v>
      </c>
      <c r="E177" s="121">
        <v>1.1000000000000001</v>
      </c>
      <c r="F177" s="121">
        <v>17158</v>
      </c>
      <c r="G177" s="121" t="s">
        <v>476</v>
      </c>
      <c r="H177" s="121">
        <v>23.33</v>
      </c>
    </row>
    <row r="178" spans="1:8">
      <c r="A178" s="110" t="str">
        <f t="shared" si="2"/>
        <v>Granite FallsWaterInside</v>
      </c>
      <c r="B178" s="120" t="s">
        <v>173</v>
      </c>
      <c r="C178" s="121" t="s">
        <v>477</v>
      </c>
      <c r="D178" s="121" t="s">
        <v>432</v>
      </c>
      <c r="E178" s="121">
        <v>0.89</v>
      </c>
      <c r="F178" s="121">
        <v>7318</v>
      </c>
      <c r="G178" s="121" t="s">
        <v>476</v>
      </c>
      <c r="H178" s="121">
        <v>37.64</v>
      </c>
    </row>
    <row r="179" spans="1:8">
      <c r="A179" s="110" t="str">
        <f t="shared" si="2"/>
        <v>Green LevelWaterInside</v>
      </c>
      <c r="B179" s="120" t="s">
        <v>1292</v>
      </c>
      <c r="C179" s="121" t="s">
        <v>477</v>
      </c>
      <c r="D179" s="121" t="s">
        <v>432</v>
      </c>
      <c r="E179" s="121">
        <v>1.1499999999999999</v>
      </c>
      <c r="F179" s="121">
        <v>2450</v>
      </c>
      <c r="G179" s="121" t="s">
        <v>476</v>
      </c>
      <c r="H179" s="121">
        <v>41.67</v>
      </c>
    </row>
    <row r="180" spans="1:8">
      <c r="A180" s="110" t="str">
        <f t="shared" si="2"/>
        <v>Greene County RWSWaterInside</v>
      </c>
      <c r="B180" s="129" t="s">
        <v>1290</v>
      </c>
      <c r="C180" s="121" t="s">
        <v>477</v>
      </c>
      <c r="D180" s="121" t="s">
        <v>432</v>
      </c>
      <c r="E180" s="121">
        <v>0.85</v>
      </c>
      <c r="F180" s="121">
        <v>10183</v>
      </c>
      <c r="G180" s="121" t="s">
        <v>476</v>
      </c>
      <c r="H180" s="121">
        <v>30.49</v>
      </c>
    </row>
    <row r="181" spans="1:8">
      <c r="A181" s="110" t="str">
        <f t="shared" si="2"/>
        <v>GreeneversWaterInside</v>
      </c>
      <c r="B181" s="120" t="s">
        <v>174</v>
      </c>
      <c r="C181" s="121" t="s">
        <v>477</v>
      </c>
      <c r="D181" s="121" t="s">
        <v>432</v>
      </c>
      <c r="E181" s="121">
        <v>1.0900000000000001</v>
      </c>
      <c r="F181" s="121">
        <v>1390</v>
      </c>
      <c r="G181" s="121" t="s">
        <v>476</v>
      </c>
      <c r="H181" s="121">
        <v>28.85</v>
      </c>
    </row>
    <row r="182" spans="1:8">
      <c r="A182" s="110" t="str">
        <f t="shared" si="2"/>
        <v>GreensboroWaterInside</v>
      </c>
      <c r="B182" s="120" t="s">
        <v>175</v>
      </c>
      <c r="C182" s="121" t="s">
        <v>477</v>
      </c>
      <c r="D182" s="121" t="s">
        <v>432</v>
      </c>
      <c r="E182" s="121">
        <v>1.29</v>
      </c>
      <c r="F182" s="121">
        <v>318057</v>
      </c>
      <c r="G182" s="121" t="s">
        <v>476</v>
      </c>
      <c r="H182" s="121">
        <v>23</v>
      </c>
    </row>
    <row r="183" spans="1:8">
      <c r="A183" s="110" t="str">
        <f t="shared" si="2"/>
        <v>Greenville Utilities CommissionWaterInside</v>
      </c>
      <c r="B183" s="120" t="s">
        <v>176</v>
      </c>
      <c r="C183" s="121" t="s">
        <v>477</v>
      </c>
      <c r="D183" s="121" t="s">
        <v>432</v>
      </c>
      <c r="E183" s="121">
        <v>1.1399999999999999</v>
      </c>
      <c r="F183" s="121">
        <v>103140</v>
      </c>
      <c r="G183" s="121" t="s">
        <v>476</v>
      </c>
      <c r="H183" s="121">
        <v>32.840000000000003</v>
      </c>
    </row>
    <row r="184" spans="1:8">
      <c r="A184" s="110" t="str">
        <f t="shared" si="2"/>
        <v>GriftonWaterInside</v>
      </c>
      <c r="B184" s="120" t="s">
        <v>177</v>
      </c>
      <c r="C184" s="121" t="s">
        <v>477</v>
      </c>
      <c r="D184" s="121" t="s">
        <v>432</v>
      </c>
      <c r="E184" s="121">
        <v>0.91</v>
      </c>
      <c r="F184" s="121">
        <v>2982</v>
      </c>
      <c r="G184" s="121" t="s">
        <v>476</v>
      </c>
      <c r="H184" s="121">
        <v>42.9</v>
      </c>
    </row>
    <row r="185" spans="1:8">
      <c r="A185" s="110" t="str">
        <f t="shared" si="2"/>
        <v>GrimeslandWaterInside</v>
      </c>
      <c r="B185" s="120" t="s">
        <v>178</v>
      </c>
      <c r="C185" s="121" t="s">
        <v>477</v>
      </c>
      <c r="D185" s="121" t="s">
        <v>432</v>
      </c>
      <c r="E185" s="121">
        <v>0.65</v>
      </c>
      <c r="F185" s="121">
        <v>610</v>
      </c>
      <c r="G185" s="121" t="s">
        <v>476</v>
      </c>
      <c r="H185" s="121">
        <v>42.15</v>
      </c>
    </row>
    <row r="186" spans="1:8">
      <c r="A186" s="110" t="str">
        <f t="shared" si="2"/>
        <v>GroverWaterInside</v>
      </c>
      <c r="B186" s="120" t="s">
        <v>179</v>
      </c>
      <c r="C186" s="121" t="s">
        <v>477</v>
      </c>
      <c r="D186" s="121" t="s">
        <v>432</v>
      </c>
      <c r="E186" s="121">
        <v>0.75</v>
      </c>
      <c r="F186" s="121">
        <v>690</v>
      </c>
      <c r="G186" s="121" t="s">
        <v>476</v>
      </c>
      <c r="H186" s="121">
        <v>34.08</v>
      </c>
    </row>
    <row r="187" spans="1:8">
      <c r="A187" s="110" t="str">
        <f t="shared" si="2"/>
        <v>HalifaxWaterInside</v>
      </c>
      <c r="B187" s="120" t="s">
        <v>448</v>
      </c>
      <c r="C187" s="121" t="s">
        <v>477</v>
      </c>
      <c r="D187" s="121" t="s">
        <v>432</v>
      </c>
      <c r="E187" s="121"/>
      <c r="F187" s="121">
        <v>20250</v>
      </c>
      <c r="G187" s="121" t="s">
        <v>476</v>
      </c>
      <c r="H187" s="121">
        <v>63.5</v>
      </c>
    </row>
    <row r="188" spans="1:8">
      <c r="A188" s="110" t="str">
        <f t="shared" si="2"/>
        <v>Halifax CountyWaterInside</v>
      </c>
      <c r="B188" s="120" t="s">
        <v>180</v>
      </c>
      <c r="C188" s="121" t="s">
        <v>477</v>
      </c>
      <c r="D188" s="121" t="s">
        <v>432</v>
      </c>
      <c r="E188" s="121">
        <v>1.02</v>
      </c>
      <c r="F188" s="121">
        <v>20250</v>
      </c>
      <c r="G188" s="121" t="s">
        <v>476</v>
      </c>
      <c r="H188" s="121">
        <v>47.25</v>
      </c>
    </row>
    <row r="189" spans="1:8">
      <c r="A189" s="110" t="str">
        <f t="shared" si="2"/>
        <v>HamiltonWaterInside</v>
      </c>
      <c r="B189" s="120" t="s">
        <v>402</v>
      </c>
      <c r="C189" s="121" t="s">
        <v>477</v>
      </c>
      <c r="D189" s="121" t="s">
        <v>432</v>
      </c>
      <c r="E189" s="121">
        <v>0.67</v>
      </c>
      <c r="F189" s="121">
        <v>408</v>
      </c>
      <c r="G189" s="121" t="s">
        <v>476</v>
      </c>
      <c r="H189" s="121">
        <v>55.15</v>
      </c>
    </row>
    <row r="190" spans="1:8">
      <c r="A190" s="110" t="str">
        <f t="shared" si="2"/>
        <v>Hamlet Water SystemWaterInside</v>
      </c>
      <c r="B190" s="129" t="s">
        <v>1276</v>
      </c>
      <c r="C190" s="121" t="s">
        <v>477</v>
      </c>
      <c r="D190" s="121" t="s">
        <v>432</v>
      </c>
      <c r="E190" s="121">
        <v>0.87</v>
      </c>
      <c r="F190" s="121">
        <v>10289</v>
      </c>
      <c r="G190" s="121" t="s">
        <v>476</v>
      </c>
      <c r="H190" s="121">
        <v>30.5</v>
      </c>
    </row>
    <row r="191" spans="1:8">
      <c r="A191" s="110" t="str">
        <f t="shared" si="2"/>
        <v>Handy Sanitary DistrictWaterInside</v>
      </c>
      <c r="B191" s="120" t="s">
        <v>181</v>
      </c>
      <c r="C191" s="121" t="s">
        <v>477</v>
      </c>
      <c r="D191" s="121" t="s">
        <v>432</v>
      </c>
      <c r="E191" s="121">
        <v>1.2</v>
      </c>
      <c r="F191" s="121">
        <v>7899</v>
      </c>
      <c r="G191" s="121" t="s">
        <v>476</v>
      </c>
      <c r="H191" s="121">
        <v>41</v>
      </c>
    </row>
    <row r="192" spans="1:8">
      <c r="A192" s="110" t="str">
        <f t="shared" si="2"/>
        <v>Harkers Island WSDWaterInside</v>
      </c>
      <c r="B192" s="129" t="s">
        <v>1273</v>
      </c>
      <c r="C192" s="121" t="s">
        <v>477</v>
      </c>
      <c r="D192" s="121" t="s">
        <v>432</v>
      </c>
      <c r="E192" s="121">
        <v>1.17</v>
      </c>
      <c r="F192" s="121">
        <v>2358</v>
      </c>
      <c r="G192" s="121" t="s">
        <v>476</v>
      </c>
      <c r="H192" s="121">
        <v>40.25</v>
      </c>
    </row>
    <row r="193" spans="1:8">
      <c r="A193" s="110" t="str">
        <f t="shared" si="2"/>
        <v>Harnett  Regional Water SystemWaterInside</v>
      </c>
      <c r="B193" s="129" t="s">
        <v>1271</v>
      </c>
      <c r="C193" s="121" t="s">
        <v>477</v>
      </c>
      <c r="D193" s="121" t="s">
        <v>432</v>
      </c>
      <c r="E193" s="121">
        <v>1.28</v>
      </c>
      <c r="F193" s="121">
        <v>107373</v>
      </c>
      <c r="G193" s="121" t="s">
        <v>476</v>
      </c>
      <c r="H193" s="121">
        <v>36.5</v>
      </c>
    </row>
    <row r="194" spans="1:8">
      <c r="A194" s="110" t="str">
        <f t="shared" si="2"/>
        <v>Harrells Water CorporationWaterInside</v>
      </c>
      <c r="B194" s="120" t="s">
        <v>182</v>
      </c>
      <c r="C194" s="121" t="s">
        <v>477</v>
      </c>
      <c r="D194" s="121" t="s">
        <v>432</v>
      </c>
      <c r="E194" s="121"/>
      <c r="F194" s="121">
        <v>1633</v>
      </c>
      <c r="G194" s="121" t="s">
        <v>476</v>
      </c>
      <c r="H194" s="121">
        <v>28</v>
      </c>
    </row>
    <row r="195" spans="1:8">
      <c r="A195" s="110" t="str">
        <f t="shared" si="2"/>
        <v>HarrellsvilleWaterInside</v>
      </c>
      <c r="B195" s="120" t="s">
        <v>183</v>
      </c>
      <c r="C195" s="121" t="s">
        <v>477</v>
      </c>
      <c r="D195" s="121" t="s">
        <v>432</v>
      </c>
      <c r="E195" s="121">
        <v>1.06</v>
      </c>
      <c r="F195" s="121">
        <v>843</v>
      </c>
      <c r="G195" s="121" t="s">
        <v>476</v>
      </c>
      <c r="H195" s="121">
        <v>35</v>
      </c>
    </row>
    <row r="196" spans="1:8">
      <c r="A196" s="110" t="str">
        <f t="shared" ref="A196:A259" si="3">B196&amp;C196&amp;D196</f>
        <v>HarrisburgWaterInside</v>
      </c>
      <c r="B196" s="120" t="s">
        <v>184</v>
      </c>
      <c r="C196" s="121" t="s">
        <v>477</v>
      </c>
      <c r="D196" s="121" t="s">
        <v>432</v>
      </c>
      <c r="E196" s="121">
        <v>1.21</v>
      </c>
      <c r="F196" s="121">
        <v>18115</v>
      </c>
      <c r="G196" s="121" t="s">
        <v>476</v>
      </c>
      <c r="H196" s="121">
        <v>33.89</v>
      </c>
    </row>
    <row r="197" spans="1:8">
      <c r="A197" s="110" t="str">
        <f t="shared" si="3"/>
        <v>HavelockWaterInside</v>
      </c>
      <c r="B197" s="120" t="s">
        <v>185</v>
      </c>
      <c r="C197" s="121" t="s">
        <v>477</v>
      </c>
      <c r="D197" s="121" t="s">
        <v>432</v>
      </c>
      <c r="E197" s="121">
        <v>1.1100000000000001</v>
      </c>
      <c r="F197" s="121">
        <v>14550</v>
      </c>
      <c r="G197" s="121" t="s">
        <v>476</v>
      </c>
      <c r="H197" s="121">
        <v>28.96</v>
      </c>
    </row>
    <row r="198" spans="1:8">
      <c r="A198" s="110" t="str">
        <f t="shared" si="3"/>
        <v>Haw RiverWaterInside</v>
      </c>
      <c r="B198" s="120" t="s">
        <v>186</v>
      </c>
      <c r="C198" s="121" t="s">
        <v>477</v>
      </c>
      <c r="D198" s="121" t="s">
        <v>432</v>
      </c>
      <c r="E198" s="121">
        <v>0.87</v>
      </c>
      <c r="F198" s="121">
        <v>2450</v>
      </c>
      <c r="G198" s="121" t="s">
        <v>476</v>
      </c>
      <c r="H198" s="121">
        <v>39.270000000000003</v>
      </c>
    </row>
    <row r="199" spans="1:8">
      <c r="A199" s="110" t="str">
        <f t="shared" si="3"/>
        <v>HendersonWaterInside</v>
      </c>
      <c r="B199" s="120" t="s">
        <v>187</v>
      </c>
      <c r="C199" s="121" t="s">
        <v>477</v>
      </c>
      <c r="D199" s="121" t="s">
        <v>432</v>
      </c>
      <c r="E199" s="121">
        <v>1.22</v>
      </c>
      <c r="F199" s="121">
        <v>14998</v>
      </c>
      <c r="G199" s="121" t="s">
        <v>476</v>
      </c>
      <c r="H199" s="121">
        <v>16.600000000000001</v>
      </c>
    </row>
    <row r="200" spans="1:8">
      <c r="A200" s="110" t="str">
        <f t="shared" si="3"/>
        <v>HendersonvilleWaterInside</v>
      </c>
      <c r="B200" s="120" t="s">
        <v>188</v>
      </c>
      <c r="C200" s="121" t="s">
        <v>477</v>
      </c>
      <c r="D200" s="121" t="s">
        <v>432</v>
      </c>
      <c r="E200" s="121">
        <v>0.98</v>
      </c>
      <c r="F200" s="121">
        <v>78298</v>
      </c>
      <c r="G200" s="121" t="s">
        <v>476</v>
      </c>
      <c r="H200" s="121">
        <v>30.72</v>
      </c>
    </row>
    <row r="201" spans="1:8">
      <c r="A201" s="110" t="str">
        <f t="shared" si="3"/>
        <v>HertfordWaterInside</v>
      </c>
      <c r="B201" s="120" t="s">
        <v>189</v>
      </c>
      <c r="C201" s="121" t="s">
        <v>477</v>
      </c>
      <c r="D201" s="121" t="s">
        <v>432</v>
      </c>
      <c r="E201" s="121">
        <v>1.05</v>
      </c>
      <c r="F201" s="121">
        <v>2145</v>
      </c>
      <c r="G201" s="121" t="s">
        <v>476</v>
      </c>
      <c r="H201" s="121">
        <v>67.459999999999994</v>
      </c>
    </row>
    <row r="202" spans="1:8">
      <c r="A202" s="110" t="str">
        <f t="shared" si="3"/>
        <v>Hertford County Rural WaterWaterInside</v>
      </c>
      <c r="B202" s="129" t="s">
        <v>1260</v>
      </c>
      <c r="C202" s="121" t="s">
        <v>477</v>
      </c>
      <c r="D202" s="121" t="s">
        <v>432</v>
      </c>
      <c r="E202" s="121">
        <v>1.19</v>
      </c>
      <c r="F202" s="121">
        <v>7970</v>
      </c>
      <c r="G202" s="121" t="s">
        <v>476</v>
      </c>
      <c r="H202" s="121">
        <v>37</v>
      </c>
    </row>
    <row r="203" spans="1:8">
      <c r="A203" s="110" t="str">
        <f t="shared" si="3"/>
        <v>HickoryWaterInside</v>
      </c>
      <c r="B203" s="120" t="s">
        <v>190</v>
      </c>
      <c r="C203" s="121" t="s">
        <v>477</v>
      </c>
      <c r="D203" s="121" t="s">
        <v>432</v>
      </c>
      <c r="E203" s="121">
        <v>1.25</v>
      </c>
      <c r="F203" s="121">
        <v>66256</v>
      </c>
      <c r="G203" s="121" t="s">
        <v>476</v>
      </c>
      <c r="H203" s="121">
        <v>27.11</v>
      </c>
    </row>
    <row r="204" spans="1:8">
      <c r="A204" s="110" t="str">
        <f t="shared" si="3"/>
        <v>High PointWaterInside</v>
      </c>
      <c r="B204" s="120" t="s">
        <v>191</v>
      </c>
      <c r="C204" s="121" t="s">
        <v>477</v>
      </c>
      <c r="D204" s="121" t="s">
        <v>432</v>
      </c>
      <c r="E204" s="121">
        <v>1.32</v>
      </c>
      <c r="F204" s="121">
        <v>116065</v>
      </c>
      <c r="G204" s="121" t="s">
        <v>476</v>
      </c>
      <c r="H204" s="121">
        <v>32.020000000000003</v>
      </c>
    </row>
    <row r="205" spans="1:8">
      <c r="A205" s="110" t="str">
        <f t="shared" si="3"/>
        <v>High ShoalsWaterInside</v>
      </c>
      <c r="B205" s="120" t="s">
        <v>192</v>
      </c>
      <c r="C205" s="121" t="s">
        <v>477</v>
      </c>
      <c r="D205" s="121" t="s">
        <v>432</v>
      </c>
      <c r="E205" s="121">
        <v>0.71</v>
      </c>
      <c r="F205" s="121">
        <v>729</v>
      </c>
      <c r="G205" s="121" t="s">
        <v>476</v>
      </c>
      <c r="H205" s="121">
        <v>42</v>
      </c>
    </row>
    <row r="206" spans="1:8">
      <c r="A206" s="110" t="str">
        <f t="shared" si="3"/>
        <v>HighlandsWaterInside</v>
      </c>
      <c r="B206" s="120" t="s">
        <v>193</v>
      </c>
      <c r="C206" s="121" t="s">
        <v>477</v>
      </c>
      <c r="D206" s="121" t="s">
        <v>432</v>
      </c>
      <c r="E206" s="121">
        <v>0.85</v>
      </c>
      <c r="F206" s="121">
        <v>6614</v>
      </c>
      <c r="G206" s="121" t="s">
        <v>476</v>
      </c>
      <c r="H206" s="121">
        <v>36</v>
      </c>
    </row>
    <row r="207" spans="1:8">
      <c r="A207" s="110" t="str">
        <f t="shared" si="3"/>
        <v>HillsboroughWaterInside</v>
      </c>
      <c r="B207" s="120" t="s">
        <v>194</v>
      </c>
      <c r="C207" s="121" t="s">
        <v>477</v>
      </c>
      <c r="D207" s="121" t="s">
        <v>432</v>
      </c>
      <c r="E207" s="121">
        <v>1.26</v>
      </c>
      <c r="F207" s="121">
        <v>15238</v>
      </c>
      <c r="G207" s="121" t="s">
        <v>476</v>
      </c>
      <c r="H207" s="121">
        <v>50.6</v>
      </c>
    </row>
    <row r="208" spans="1:8">
      <c r="A208" s="110" t="str">
        <f t="shared" si="3"/>
        <v>HobgoodWaterInside</v>
      </c>
      <c r="B208" s="120" t="s">
        <v>195</v>
      </c>
      <c r="C208" s="121" t="s">
        <v>477</v>
      </c>
      <c r="D208" s="121" t="s">
        <v>432</v>
      </c>
      <c r="E208" s="121">
        <v>0.59</v>
      </c>
      <c r="F208" s="121">
        <v>665</v>
      </c>
      <c r="G208" s="121" t="s">
        <v>476</v>
      </c>
      <c r="H208" s="121">
        <v>41</v>
      </c>
    </row>
    <row r="209" spans="1:8">
      <c r="A209" s="110" t="str">
        <f t="shared" si="3"/>
        <v>Hoke County Regional Water SystemWaterInside</v>
      </c>
      <c r="B209" s="129" t="s">
        <v>1246</v>
      </c>
      <c r="C209" s="121" t="s">
        <v>477</v>
      </c>
      <c r="D209" s="121" t="s">
        <v>432</v>
      </c>
      <c r="E209" s="121">
        <v>1</v>
      </c>
      <c r="F209" s="121">
        <v>30819</v>
      </c>
      <c r="G209" s="121" t="s">
        <v>476</v>
      </c>
      <c r="H209" s="121">
        <v>29</v>
      </c>
    </row>
    <row r="210" spans="1:8">
      <c r="A210" s="110" t="str">
        <f t="shared" si="3"/>
        <v>Holden BeachWaterInside</v>
      </c>
      <c r="B210" s="120" t="s">
        <v>196</v>
      </c>
      <c r="C210" s="121" t="s">
        <v>477</v>
      </c>
      <c r="D210" s="121" t="s">
        <v>432</v>
      </c>
      <c r="E210" s="121">
        <v>1.1200000000000001</v>
      </c>
      <c r="F210" s="121">
        <v>6358</v>
      </c>
      <c r="G210" s="121" t="s">
        <v>476</v>
      </c>
      <c r="H210" s="121">
        <v>39.1</v>
      </c>
    </row>
    <row r="211" spans="1:8">
      <c r="A211" s="110" t="str">
        <f t="shared" si="3"/>
        <v>Holly SpringsWaterInside</v>
      </c>
      <c r="B211" s="120" t="s">
        <v>197</v>
      </c>
      <c r="C211" s="121" t="s">
        <v>477</v>
      </c>
      <c r="D211" s="121" t="s">
        <v>432</v>
      </c>
      <c r="E211" s="121">
        <v>1.04</v>
      </c>
      <c r="F211" s="121">
        <v>45058</v>
      </c>
      <c r="G211" s="121" t="s">
        <v>476</v>
      </c>
      <c r="H211" s="121">
        <v>35.92</v>
      </c>
    </row>
    <row r="212" spans="1:8">
      <c r="A212" s="110" t="str">
        <f t="shared" si="3"/>
        <v>Hot SpringsWaterInside</v>
      </c>
      <c r="B212" s="120" t="s">
        <v>198</v>
      </c>
      <c r="C212" s="121" t="s">
        <v>477</v>
      </c>
      <c r="D212" s="121" t="s">
        <v>432</v>
      </c>
      <c r="E212" s="121">
        <v>0.91</v>
      </c>
      <c r="F212" s="121">
        <v>887</v>
      </c>
      <c r="G212" s="121" t="s">
        <v>476</v>
      </c>
      <c r="H212" s="121">
        <v>21.25</v>
      </c>
    </row>
    <row r="213" spans="1:8">
      <c r="A213" s="110" t="str">
        <f t="shared" si="3"/>
        <v>Hyde CountyWaterInside</v>
      </c>
      <c r="B213" s="120" t="s">
        <v>403</v>
      </c>
      <c r="C213" s="121" t="s">
        <v>477</v>
      </c>
      <c r="D213" s="121" t="s">
        <v>432</v>
      </c>
      <c r="E213" s="121">
        <v>0.88</v>
      </c>
      <c r="F213" s="121">
        <v>5256</v>
      </c>
      <c r="G213" s="121" t="s">
        <v>476</v>
      </c>
      <c r="H213" s="121">
        <v>58</v>
      </c>
    </row>
    <row r="214" spans="1:8">
      <c r="A214" s="110" t="str">
        <f t="shared" si="3"/>
        <v>Icard Township WCWaterInside</v>
      </c>
      <c r="B214" s="129" t="s">
        <v>1233</v>
      </c>
      <c r="C214" s="121" t="s">
        <v>477</v>
      </c>
      <c r="D214" s="121" t="s">
        <v>432</v>
      </c>
      <c r="E214" s="121"/>
      <c r="F214" s="121">
        <v>7821</v>
      </c>
      <c r="G214" s="121" t="s">
        <v>476</v>
      </c>
      <c r="H214" s="121">
        <v>34.36</v>
      </c>
    </row>
    <row r="215" spans="1:8">
      <c r="A215" s="110" t="str">
        <f t="shared" si="3"/>
        <v>Iredell Water CorporationWaterInside</v>
      </c>
      <c r="B215" s="120" t="s">
        <v>199</v>
      </c>
      <c r="C215" s="121" t="s">
        <v>477</v>
      </c>
      <c r="D215" s="121" t="s">
        <v>432</v>
      </c>
      <c r="E215" s="121"/>
      <c r="F215" s="121">
        <v>24733</v>
      </c>
      <c r="G215" s="121" t="s">
        <v>476</v>
      </c>
      <c r="H215" s="121">
        <v>35.5</v>
      </c>
    </row>
    <row r="216" spans="1:8">
      <c r="A216" s="110" t="str">
        <f t="shared" si="3"/>
        <v>JacksonWaterInside</v>
      </c>
      <c r="B216" s="120" t="s">
        <v>200</v>
      </c>
      <c r="C216" s="121" t="s">
        <v>477</v>
      </c>
      <c r="D216" s="121" t="s">
        <v>432</v>
      </c>
      <c r="E216" s="121">
        <v>0.94</v>
      </c>
      <c r="F216" s="121">
        <v>500</v>
      </c>
      <c r="G216" s="121" t="s">
        <v>476</v>
      </c>
      <c r="H216" s="121">
        <v>30.5</v>
      </c>
    </row>
    <row r="217" spans="1:8">
      <c r="A217" s="110" t="str">
        <f t="shared" si="3"/>
        <v>JacksonvilleWaterInside</v>
      </c>
      <c r="B217" s="120" t="s">
        <v>201</v>
      </c>
      <c r="C217" s="121" t="s">
        <v>477</v>
      </c>
      <c r="D217" s="121" t="s">
        <v>432</v>
      </c>
      <c r="E217" s="121">
        <v>1.17</v>
      </c>
      <c r="F217" s="121">
        <v>41156</v>
      </c>
      <c r="G217" s="121" t="s">
        <v>476</v>
      </c>
      <c r="H217" s="121">
        <v>28.34</v>
      </c>
    </row>
    <row r="218" spans="1:8">
      <c r="A218" s="110" t="str">
        <f t="shared" si="3"/>
        <v>JamestownWaterInside</v>
      </c>
      <c r="B218" s="120" t="s">
        <v>202</v>
      </c>
      <c r="C218" s="121" t="s">
        <v>477</v>
      </c>
      <c r="D218" s="121" t="s">
        <v>432</v>
      </c>
      <c r="E218" s="121">
        <v>1.1000000000000001</v>
      </c>
      <c r="F218" s="121">
        <v>6543</v>
      </c>
      <c r="G218" s="121" t="s">
        <v>476</v>
      </c>
      <c r="H218" s="121">
        <v>21.72</v>
      </c>
    </row>
    <row r="219" spans="1:8">
      <c r="A219" s="110" t="str">
        <f t="shared" si="3"/>
        <v>JamesvilleWaterInside</v>
      </c>
      <c r="B219" s="120" t="s">
        <v>203</v>
      </c>
      <c r="C219" s="121" t="s">
        <v>477</v>
      </c>
      <c r="D219" s="121" t="s">
        <v>432</v>
      </c>
      <c r="E219" s="121">
        <v>1.56</v>
      </c>
      <c r="F219" s="121">
        <v>440</v>
      </c>
      <c r="G219" s="121" t="s">
        <v>476</v>
      </c>
      <c r="H219" s="121">
        <v>52.48</v>
      </c>
    </row>
    <row r="220" spans="1:8">
      <c r="A220" s="110" t="str">
        <f t="shared" si="3"/>
        <v>Jason Water CorporationWaterInside</v>
      </c>
      <c r="B220" s="120" t="s">
        <v>1701</v>
      </c>
      <c r="C220" s="121" t="s">
        <v>477</v>
      </c>
      <c r="D220" s="121" t="s">
        <v>432</v>
      </c>
      <c r="E220" s="121"/>
      <c r="F220" s="121">
        <v>331</v>
      </c>
      <c r="G220" s="121" t="s">
        <v>476</v>
      </c>
      <c r="H220" s="121">
        <v>50</v>
      </c>
    </row>
    <row r="221" spans="1:8">
      <c r="A221" s="110" t="str">
        <f t="shared" si="3"/>
        <v>JeffersonWaterInside</v>
      </c>
      <c r="B221" s="120" t="s">
        <v>204</v>
      </c>
      <c r="C221" s="121" t="s">
        <v>477</v>
      </c>
      <c r="D221" s="121" t="s">
        <v>432</v>
      </c>
      <c r="E221" s="121">
        <v>0.89</v>
      </c>
      <c r="F221" s="121">
        <v>1620</v>
      </c>
      <c r="G221" s="121" t="s">
        <v>476</v>
      </c>
      <c r="H221" s="121">
        <v>40.81</v>
      </c>
    </row>
    <row r="222" spans="1:8">
      <c r="A222" s="110" t="str">
        <f t="shared" si="3"/>
        <v>Johnston CountyWaterInside</v>
      </c>
      <c r="B222" s="120" t="s">
        <v>205</v>
      </c>
      <c r="C222" s="121" t="s">
        <v>477</v>
      </c>
      <c r="D222" s="121" t="s">
        <v>432</v>
      </c>
      <c r="E222" s="121">
        <v>1.33</v>
      </c>
      <c r="F222" s="121">
        <v>110635</v>
      </c>
      <c r="G222" s="121" t="s">
        <v>476</v>
      </c>
      <c r="H222" s="121">
        <v>43</v>
      </c>
    </row>
    <row r="223" spans="1:8">
      <c r="A223" s="110" t="str">
        <f t="shared" si="3"/>
        <v>Jones County Regional Water SystemWaterInside</v>
      </c>
      <c r="B223" s="129" t="s">
        <v>1220</v>
      </c>
      <c r="C223" s="121" t="s">
        <v>477</v>
      </c>
      <c r="D223" s="121" t="s">
        <v>432</v>
      </c>
      <c r="E223" s="121">
        <v>1.0900000000000001</v>
      </c>
      <c r="F223" s="121">
        <v>8999</v>
      </c>
      <c r="G223" s="121" t="s">
        <v>476</v>
      </c>
      <c r="H223" s="121">
        <v>38.35</v>
      </c>
    </row>
    <row r="224" spans="1:8">
      <c r="A224" s="110" t="str">
        <f t="shared" si="3"/>
        <v>JonesvilleWaterInside</v>
      </c>
      <c r="B224" s="120" t="s">
        <v>206</v>
      </c>
      <c r="C224" s="121" t="s">
        <v>477</v>
      </c>
      <c r="D224" s="121" t="s">
        <v>432</v>
      </c>
      <c r="E224" s="121">
        <v>1.03</v>
      </c>
      <c r="F224" s="121">
        <v>2250</v>
      </c>
      <c r="G224" s="121" t="s">
        <v>476</v>
      </c>
      <c r="H224" s="121">
        <v>53.45</v>
      </c>
    </row>
    <row r="225" spans="1:8">
      <c r="A225" s="110" t="str">
        <f t="shared" si="3"/>
        <v>Junaluska SDWaterInside</v>
      </c>
      <c r="B225" s="129" t="s">
        <v>1217</v>
      </c>
      <c r="C225" s="121" t="s">
        <v>477</v>
      </c>
      <c r="D225" s="121" t="s">
        <v>432</v>
      </c>
      <c r="E225" s="121">
        <v>0.92</v>
      </c>
      <c r="F225" s="121">
        <v>4613</v>
      </c>
      <c r="G225" s="121" t="s">
        <v>476</v>
      </c>
      <c r="H225" s="121">
        <v>50.6</v>
      </c>
    </row>
    <row r="226" spans="1:8">
      <c r="A226" s="110" t="str">
        <f t="shared" si="3"/>
        <v>KannapolisWaterInside</v>
      </c>
      <c r="B226" s="120" t="s">
        <v>207</v>
      </c>
      <c r="C226" s="121" t="s">
        <v>477</v>
      </c>
      <c r="D226" s="121" t="s">
        <v>432</v>
      </c>
      <c r="E226" s="121">
        <v>1.19</v>
      </c>
      <c r="F226" s="121">
        <v>51995</v>
      </c>
      <c r="G226" s="121" t="s">
        <v>476</v>
      </c>
      <c r="H226" s="121">
        <v>40.950000000000003</v>
      </c>
    </row>
    <row r="227" spans="1:8">
      <c r="A227" s="110" t="str">
        <f t="shared" si="3"/>
        <v>KenansvilleWaterInside</v>
      </c>
      <c r="B227" s="120" t="s">
        <v>208</v>
      </c>
      <c r="C227" s="121" t="s">
        <v>477</v>
      </c>
      <c r="D227" s="121" t="s">
        <v>432</v>
      </c>
      <c r="E227" s="121">
        <v>0.78</v>
      </c>
      <c r="F227" s="121">
        <v>876</v>
      </c>
      <c r="G227" s="121" t="s">
        <v>476</v>
      </c>
      <c r="H227" s="121">
        <v>40.049999999999997</v>
      </c>
    </row>
    <row r="228" spans="1:8">
      <c r="A228" s="110" t="str">
        <f t="shared" si="3"/>
        <v>KenlyWaterInside</v>
      </c>
      <c r="B228" s="120" t="s">
        <v>209</v>
      </c>
      <c r="C228" s="121" t="s">
        <v>477</v>
      </c>
      <c r="D228" s="121" t="s">
        <v>432</v>
      </c>
      <c r="E228" s="121">
        <v>0.91</v>
      </c>
      <c r="F228" s="121">
        <v>1400</v>
      </c>
      <c r="G228" s="121" t="s">
        <v>476</v>
      </c>
      <c r="H228" s="121">
        <v>38.6</v>
      </c>
    </row>
    <row r="229" spans="1:8">
      <c r="A229" s="110" t="str">
        <f t="shared" si="3"/>
        <v>Kill Devil HillsWaterInside</v>
      </c>
      <c r="B229" s="129" t="s">
        <v>1206</v>
      </c>
      <c r="C229" s="121" t="s">
        <v>477</v>
      </c>
      <c r="D229" s="121" t="s">
        <v>432</v>
      </c>
      <c r="E229" s="121"/>
      <c r="F229" s="121">
        <v>7200</v>
      </c>
      <c r="G229" s="121" t="s">
        <v>476</v>
      </c>
      <c r="H229" s="121">
        <v>52.5</v>
      </c>
    </row>
    <row r="230" spans="1:8">
      <c r="A230" s="110" t="str">
        <f t="shared" si="3"/>
        <v>KingWaterInside</v>
      </c>
      <c r="B230" s="120" t="s">
        <v>210</v>
      </c>
      <c r="C230" s="121" t="s">
        <v>477</v>
      </c>
      <c r="D230" s="121" t="s">
        <v>432</v>
      </c>
      <c r="E230" s="121">
        <v>1.0900000000000001</v>
      </c>
      <c r="F230" s="121">
        <v>23198</v>
      </c>
      <c r="G230" s="121" t="s">
        <v>476</v>
      </c>
      <c r="H230" s="121">
        <v>24.53</v>
      </c>
    </row>
    <row r="231" spans="1:8">
      <c r="A231" s="110" t="str">
        <f t="shared" si="3"/>
        <v>Kings MountainWaterInside</v>
      </c>
      <c r="B231" s="120" t="s">
        <v>211</v>
      </c>
      <c r="C231" s="121" t="s">
        <v>477</v>
      </c>
      <c r="D231" s="121" t="s">
        <v>432</v>
      </c>
      <c r="E231" s="121">
        <v>0.88</v>
      </c>
      <c r="F231" s="121">
        <v>13484</v>
      </c>
      <c r="G231" s="121" t="s">
        <v>476</v>
      </c>
      <c r="H231" s="121">
        <v>21.37</v>
      </c>
    </row>
    <row r="232" spans="1:8">
      <c r="A232" s="110" t="str">
        <f t="shared" si="3"/>
        <v>KinstonWaterInside</v>
      </c>
      <c r="B232" s="120" t="s">
        <v>212</v>
      </c>
      <c r="C232" s="121" t="s">
        <v>477</v>
      </c>
      <c r="D232" s="121" t="s">
        <v>432</v>
      </c>
      <c r="E232" s="121">
        <v>1.17</v>
      </c>
      <c r="F232" s="121">
        <v>27475</v>
      </c>
      <c r="G232" s="121" t="s">
        <v>476</v>
      </c>
      <c r="H232" s="121">
        <v>41.86</v>
      </c>
    </row>
    <row r="233" spans="1:8">
      <c r="A233" s="110" t="str">
        <f t="shared" si="3"/>
        <v>Kure BeachWaterInside</v>
      </c>
      <c r="B233" s="120" t="s">
        <v>213</v>
      </c>
      <c r="C233" s="121" t="s">
        <v>477</v>
      </c>
      <c r="D233" s="121" t="s">
        <v>432</v>
      </c>
      <c r="E233" s="121">
        <v>1.22</v>
      </c>
      <c r="F233" s="121">
        <v>5110</v>
      </c>
      <c r="G233" s="121" t="s">
        <v>476</v>
      </c>
      <c r="H233" s="121">
        <v>29.84</v>
      </c>
    </row>
    <row r="234" spans="1:8">
      <c r="A234" s="110" t="str">
        <f t="shared" si="3"/>
        <v>La GrangeWaterInside</v>
      </c>
      <c r="B234" s="120" t="s">
        <v>214</v>
      </c>
      <c r="C234" s="121" t="s">
        <v>477</v>
      </c>
      <c r="D234" s="121" t="s">
        <v>432</v>
      </c>
      <c r="E234" s="121">
        <v>1.01</v>
      </c>
      <c r="F234" s="121">
        <v>3167</v>
      </c>
      <c r="G234" s="121" t="s">
        <v>476</v>
      </c>
      <c r="H234" s="121">
        <v>30.85</v>
      </c>
    </row>
    <row r="235" spans="1:8">
      <c r="A235" s="110" t="str">
        <f t="shared" si="3"/>
        <v>Lake LureWaterInside</v>
      </c>
      <c r="B235" s="120" t="s">
        <v>215</v>
      </c>
      <c r="C235" s="121" t="s">
        <v>477</v>
      </c>
      <c r="D235" s="121" t="s">
        <v>432</v>
      </c>
      <c r="E235" s="121">
        <v>1.4</v>
      </c>
      <c r="F235" s="121">
        <v>1275</v>
      </c>
      <c r="G235" s="121" t="s">
        <v>476</v>
      </c>
      <c r="H235" s="121">
        <v>64</v>
      </c>
    </row>
    <row r="236" spans="1:8">
      <c r="A236" s="110" t="str">
        <f t="shared" si="3"/>
        <v>Lake SanteetlahWaterInside</v>
      </c>
      <c r="B236" s="120" t="s">
        <v>216</v>
      </c>
      <c r="C236" s="121" t="s">
        <v>477</v>
      </c>
      <c r="D236" s="121" t="s">
        <v>432</v>
      </c>
      <c r="E236" s="121">
        <v>1.48</v>
      </c>
      <c r="F236" s="121">
        <v>498</v>
      </c>
      <c r="G236" s="121" t="s">
        <v>476</v>
      </c>
      <c r="H236" s="121">
        <v>64.17</v>
      </c>
    </row>
    <row r="237" spans="1:8">
      <c r="A237" s="110" t="str">
        <f t="shared" si="3"/>
        <v>Lake WaccamawWaterInside</v>
      </c>
      <c r="B237" s="120" t="s">
        <v>217</v>
      </c>
      <c r="C237" s="121" t="s">
        <v>477</v>
      </c>
      <c r="D237" s="121" t="s">
        <v>432</v>
      </c>
      <c r="E237" s="121">
        <v>1.45</v>
      </c>
      <c r="F237" s="121">
        <v>2469</v>
      </c>
      <c r="G237" s="121" t="s">
        <v>476</v>
      </c>
      <c r="H237" s="121">
        <v>31.5</v>
      </c>
    </row>
    <row r="238" spans="1:8">
      <c r="A238" s="110" t="str">
        <f t="shared" si="3"/>
        <v>LandisWaterInside</v>
      </c>
      <c r="B238" s="120" t="s">
        <v>449</v>
      </c>
      <c r="C238" s="121" t="s">
        <v>477</v>
      </c>
      <c r="D238" s="121" t="s">
        <v>432</v>
      </c>
      <c r="E238" s="121"/>
      <c r="F238" s="121">
        <v>3200</v>
      </c>
      <c r="G238" s="121" t="s">
        <v>476</v>
      </c>
      <c r="H238" s="121">
        <v>56.75</v>
      </c>
    </row>
    <row r="239" spans="1:8">
      <c r="A239" s="110" t="str">
        <f t="shared" si="3"/>
        <v>LansingWaterInside</v>
      </c>
      <c r="B239" s="120" t="s">
        <v>218</v>
      </c>
      <c r="C239" s="121" t="s">
        <v>477</v>
      </c>
      <c r="D239" s="121" t="s">
        <v>432</v>
      </c>
      <c r="E239" s="121">
        <v>0.6</v>
      </c>
      <c r="F239" s="121">
        <v>228</v>
      </c>
      <c r="G239" s="121" t="s">
        <v>476</v>
      </c>
      <c r="H239" s="121">
        <v>25.55</v>
      </c>
    </row>
    <row r="240" spans="1:8">
      <c r="A240" s="110" t="str">
        <f t="shared" si="3"/>
        <v>LattimoreWaterInside</v>
      </c>
      <c r="B240" s="120" t="s">
        <v>487</v>
      </c>
      <c r="C240" s="121" t="s">
        <v>477</v>
      </c>
      <c r="D240" s="121" t="s">
        <v>432</v>
      </c>
      <c r="E240" s="121"/>
      <c r="F240" s="121">
        <v>618</v>
      </c>
      <c r="G240" s="121" t="s">
        <v>476</v>
      </c>
      <c r="H240" s="121">
        <v>37.409999999999997</v>
      </c>
    </row>
    <row r="241" spans="1:8">
      <c r="A241" s="110" t="str">
        <f t="shared" si="3"/>
        <v>LaurinburgWaterInside</v>
      </c>
      <c r="B241" s="120" t="s">
        <v>219</v>
      </c>
      <c r="C241" s="121" t="s">
        <v>477</v>
      </c>
      <c r="D241" s="121" t="s">
        <v>432</v>
      </c>
      <c r="E241" s="121">
        <v>0.94</v>
      </c>
      <c r="F241" s="121">
        <v>18288</v>
      </c>
      <c r="G241" s="121" t="s">
        <v>476</v>
      </c>
      <c r="H241" s="121">
        <v>20.02</v>
      </c>
    </row>
    <row r="242" spans="1:8">
      <c r="A242" s="110" t="str">
        <f t="shared" si="3"/>
        <v>LawndaleWaterInside</v>
      </c>
      <c r="B242" s="120" t="s">
        <v>404</v>
      </c>
      <c r="C242" s="121" t="s">
        <v>477</v>
      </c>
      <c r="D242" s="121" t="s">
        <v>432</v>
      </c>
      <c r="E242" s="121">
        <v>0.46</v>
      </c>
      <c r="F242" s="121">
        <v>636</v>
      </c>
      <c r="G242" s="121" t="s">
        <v>476</v>
      </c>
      <c r="H242" s="121">
        <v>53.1</v>
      </c>
    </row>
    <row r="243" spans="1:8">
      <c r="A243" s="110" t="str">
        <f t="shared" si="3"/>
        <v>Lea Acres Water CompanyWaterInside</v>
      </c>
      <c r="B243" s="120" t="s">
        <v>1702</v>
      </c>
      <c r="C243" s="121" t="s">
        <v>477</v>
      </c>
      <c r="D243" s="121" t="s">
        <v>432</v>
      </c>
      <c r="E243" s="121"/>
      <c r="F243" s="121">
        <v>120</v>
      </c>
      <c r="G243" s="121" t="s">
        <v>476</v>
      </c>
      <c r="H243" s="121">
        <v>42</v>
      </c>
    </row>
    <row r="244" spans="1:8">
      <c r="A244" s="110" t="str">
        <f t="shared" si="3"/>
        <v>LenoirWaterInside</v>
      </c>
      <c r="B244" s="120" t="s">
        <v>220</v>
      </c>
      <c r="C244" s="121" t="s">
        <v>477</v>
      </c>
      <c r="D244" s="121" t="s">
        <v>432</v>
      </c>
      <c r="E244" s="121">
        <v>1.23</v>
      </c>
      <c r="F244" s="121">
        <v>23192</v>
      </c>
      <c r="G244" s="121" t="s">
        <v>476</v>
      </c>
      <c r="H244" s="121">
        <v>25.57</v>
      </c>
    </row>
    <row r="245" spans="1:8">
      <c r="A245" s="110" t="str">
        <f t="shared" si="3"/>
        <v>LexingtonWaterInside</v>
      </c>
      <c r="B245" s="120" t="s">
        <v>221</v>
      </c>
      <c r="C245" s="121" t="s">
        <v>477</v>
      </c>
      <c r="D245" s="121" t="s">
        <v>432</v>
      </c>
      <c r="E245" s="121">
        <v>1.02</v>
      </c>
      <c r="F245" s="121">
        <v>19632</v>
      </c>
      <c r="G245" s="121" t="s">
        <v>476</v>
      </c>
      <c r="H245" s="121">
        <v>35.19</v>
      </c>
    </row>
    <row r="246" spans="1:8">
      <c r="A246" s="110" t="str">
        <f t="shared" si="3"/>
        <v>LibertyWaterInside</v>
      </c>
      <c r="B246" s="120" t="s">
        <v>222</v>
      </c>
      <c r="C246" s="121" t="s">
        <v>477</v>
      </c>
      <c r="D246" s="121" t="s">
        <v>432</v>
      </c>
      <c r="E246" s="121">
        <v>0.76</v>
      </c>
      <c r="F246" s="121">
        <v>2655</v>
      </c>
      <c r="G246" s="121" t="s">
        <v>476</v>
      </c>
      <c r="H246" s="121">
        <v>23.44</v>
      </c>
    </row>
    <row r="247" spans="1:8">
      <c r="A247" s="110" t="str">
        <f t="shared" si="3"/>
        <v>LilesvilleWaterInside</v>
      </c>
      <c r="B247" s="120" t="s">
        <v>223</v>
      </c>
      <c r="C247" s="121" t="s">
        <v>477</v>
      </c>
      <c r="D247" s="121" t="s">
        <v>432</v>
      </c>
      <c r="E247" s="121">
        <v>0.73</v>
      </c>
      <c r="F247" s="121">
        <v>900</v>
      </c>
      <c r="G247" s="121" t="s">
        <v>476</v>
      </c>
      <c r="H247" s="121">
        <v>52.64</v>
      </c>
    </row>
    <row r="248" spans="1:8">
      <c r="A248" s="110" t="str">
        <f t="shared" si="3"/>
        <v>LillingtonWaterInside</v>
      </c>
      <c r="B248" s="120" t="s">
        <v>224</v>
      </c>
      <c r="C248" s="121" t="s">
        <v>477</v>
      </c>
      <c r="D248" s="121" t="s">
        <v>432</v>
      </c>
      <c r="E248" s="121">
        <v>1.02</v>
      </c>
      <c r="F248" s="121">
        <v>3883</v>
      </c>
      <c r="G248" s="121" t="s">
        <v>476</v>
      </c>
      <c r="H248" s="121">
        <v>33.76</v>
      </c>
    </row>
    <row r="249" spans="1:8">
      <c r="A249" s="110" t="str">
        <f t="shared" si="3"/>
        <v>Lincoln CountyWaterInside</v>
      </c>
      <c r="B249" s="120" t="s">
        <v>225</v>
      </c>
      <c r="C249" s="121" t="s">
        <v>477</v>
      </c>
      <c r="D249" s="121" t="s">
        <v>432</v>
      </c>
      <c r="E249" s="121">
        <v>1.5</v>
      </c>
      <c r="F249" s="121">
        <v>45192</v>
      </c>
      <c r="G249" s="121" t="s">
        <v>476</v>
      </c>
      <c r="H249" s="121">
        <v>37.14</v>
      </c>
    </row>
    <row r="250" spans="1:8">
      <c r="A250" s="110" t="str">
        <f t="shared" si="3"/>
        <v>LincolntonWaterInside</v>
      </c>
      <c r="B250" s="120" t="s">
        <v>226</v>
      </c>
      <c r="C250" s="121" t="s">
        <v>477</v>
      </c>
      <c r="D250" s="121" t="s">
        <v>432</v>
      </c>
      <c r="E250" s="121">
        <v>1.19</v>
      </c>
      <c r="F250" s="121">
        <v>13135</v>
      </c>
      <c r="G250" s="121" t="s">
        <v>476</v>
      </c>
      <c r="H250" s="121">
        <v>29.99</v>
      </c>
    </row>
    <row r="251" spans="1:8">
      <c r="A251" s="110" t="str">
        <f t="shared" si="3"/>
        <v>LindenWaterInside</v>
      </c>
      <c r="B251" s="120" t="s">
        <v>227</v>
      </c>
      <c r="C251" s="121" t="s">
        <v>477</v>
      </c>
      <c r="D251" s="121" t="s">
        <v>432</v>
      </c>
      <c r="E251" s="121">
        <v>1.26</v>
      </c>
      <c r="F251" s="121">
        <v>2077</v>
      </c>
      <c r="G251" s="121" t="s">
        <v>476</v>
      </c>
      <c r="H251" s="121">
        <v>48.5</v>
      </c>
    </row>
    <row r="252" spans="1:8">
      <c r="A252" s="110" t="str">
        <f t="shared" si="3"/>
        <v>LittletonWaterInside</v>
      </c>
      <c r="B252" s="120" t="s">
        <v>228</v>
      </c>
      <c r="C252" s="121" t="s">
        <v>477</v>
      </c>
      <c r="D252" s="121" t="s">
        <v>432</v>
      </c>
      <c r="E252" s="121">
        <v>0.59</v>
      </c>
      <c r="F252" s="121">
        <v>1540</v>
      </c>
      <c r="G252" s="121" t="s">
        <v>476</v>
      </c>
      <c r="H252" s="121">
        <v>92</v>
      </c>
    </row>
    <row r="253" spans="1:8">
      <c r="A253" s="110" t="str">
        <f t="shared" si="3"/>
        <v>LongviewWaterInside</v>
      </c>
      <c r="B253" s="129" t="s">
        <v>1147</v>
      </c>
      <c r="C253" s="121" t="s">
        <v>477</v>
      </c>
      <c r="D253" s="121" t="s">
        <v>432</v>
      </c>
      <c r="E253" s="121">
        <v>0.96</v>
      </c>
      <c r="F253" s="121">
        <v>4717</v>
      </c>
      <c r="G253" s="121" t="s">
        <v>476</v>
      </c>
      <c r="H253" s="121">
        <v>27.47</v>
      </c>
    </row>
    <row r="254" spans="1:8">
      <c r="A254" s="110" t="str">
        <f t="shared" si="3"/>
        <v>LouisburgWaterInside</v>
      </c>
      <c r="B254" s="120" t="s">
        <v>229</v>
      </c>
      <c r="C254" s="121" t="s">
        <v>477</v>
      </c>
      <c r="D254" s="121" t="s">
        <v>432</v>
      </c>
      <c r="E254" s="121">
        <v>1.03</v>
      </c>
      <c r="F254" s="121">
        <v>3312</v>
      </c>
      <c r="G254" s="121" t="s">
        <v>476</v>
      </c>
      <c r="H254" s="121">
        <v>40.01</v>
      </c>
    </row>
    <row r="255" spans="1:8">
      <c r="A255" s="110" t="str">
        <f t="shared" si="3"/>
        <v>LowellWaterInside</v>
      </c>
      <c r="B255" s="120" t="s">
        <v>230</v>
      </c>
      <c r="C255" s="121" t="s">
        <v>477</v>
      </c>
      <c r="D255" s="121" t="s">
        <v>432</v>
      </c>
      <c r="E255" s="121">
        <v>1.04</v>
      </c>
      <c r="F255" s="121">
        <v>3725</v>
      </c>
      <c r="G255" s="121" t="s">
        <v>476</v>
      </c>
      <c r="H255" s="121">
        <v>43.03</v>
      </c>
    </row>
    <row r="256" spans="1:8">
      <c r="A256" s="110" t="str">
        <f t="shared" si="3"/>
        <v>LucamaWaterInside</v>
      </c>
      <c r="B256" s="120" t="s">
        <v>231</v>
      </c>
      <c r="C256" s="121" t="s">
        <v>477</v>
      </c>
      <c r="D256" s="121" t="s">
        <v>432</v>
      </c>
      <c r="E256" s="121">
        <v>0.82</v>
      </c>
      <c r="F256" s="121">
        <v>881</v>
      </c>
      <c r="G256" s="121" t="s">
        <v>476</v>
      </c>
      <c r="H256" s="121">
        <v>59.5</v>
      </c>
    </row>
    <row r="257" spans="1:9">
      <c r="A257" s="110" t="str">
        <f t="shared" si="3"/>
        <v>LumbertonWaterInside</v>
      </c>
      <c r="B257" s="120" t="s">
        <v>232</v>
      </c>
      <c r="C257" s="121" t="s">
        <v>477</v>
      </c>
      <c r="D257" s="121" t="s">
        <v>432</v>
      </c>
      <c r="E257" s="121">
        <v>1.1499999999999999</v>
      </c>
      <c r="F257" s="121">
        <v>23129</v>
      </c>
      <c r="G257" s="121" t="s">
        <v>476</v>
      </c>
      <c r="H257" s="121">
        <v>24.38</v>
      </c>
    </row>
    <row r="258" spans="1:9">
      <c r="A258" s="110" t="str">
        <f t="shared" si="3"/>
        <v>MacclesfieldWaterInside</v>
      </c>
      <c r="B258" s="120" t="s">
        <v>405</v>
      </c>
      <c r="C258" s="121" t="s">
        <v>477</v>
      </c>
      <c r="D258" s="121" t="s">
        <v>432</v>
      </c>
      <c r="E258" s="121">
        <v>0.6</v>
      </c>
      <c r="F258" s="121">
        <v>494</v>
      </c>
      <c r="G258" s="121" t="s">
        <v>476</v>
      </c>
      <c r="H258" s="121">
        <v>62.21</v>
      </c>
    </row>
    <row r="259" spans="1:9">
      <c r="A259" s="110" t="str">
        <f t="shared" si="3"/>
        <v>MadisonWaterInside</v>
      </c>
      <c r="B259" s="120" t="s">
        <v>233</v>
      </c>
      <c r="C259" s="121" t="s">
        <v>477</v>
      </c>
      <c r="D259" s="121" t="s">
        <v>432</v>
      </c>
      <c r="E259" s="121">
        <v>0.88</v>
      </c>
      <c r="F259" s="121">
        <v>2116</v>
      </c>
      <c r="G259" s="121" t="s">
        <v>476</v>
      </c>
      <c r="H259" s="121">
        <v>40.270000000000003</v>
      </c>
    </row>
    <row r="260" spans="1:9">
      <c r="A260" s="110" t="str">
        <f t="shared" ref="A260:A323" si="4">B260&amp;C260&amp;D260</f>
        <v>Maggie Valley Sanitary District - gravity fedWaterInside</v>
      </c>
      <c r="B260" s="120" t="s">
        <v>234</v>
      </c>
      <c r="C260" s="121" t="s">
        <v>477</v>
      </c>
      <c r="D260" s="121" t="s">
        <v>432</v>
      </c>
      <c r="E260" s="121">
        <v>1.06</v>
      </c>
      <c r="F260" s="121">
        <v>9913</v>
      </c>
      <c r="G260" s="121" t="s">
        <v>476</v>
      </c>
      <c r="H260" s="121">
        <v>42</v>
      </c>
    </row>
    <row r="261" spans="1:9">
      <c r="A261" s="110" t="str">
        <f t="shared" si="4"/>
        <v>Maggie Valley Sanitary District - pumped 1xWaterInside</v>
      </c>
      <c r="B261" s="120" t="s">
        <v>488</v>
      </c>
      <c r="C261" s="121" t="s">
        <v>477</v>
      </c>
      <c r="D261" s="121" t="s">
        <v>432</v>
      </c>
      <c r="E261" s="121">
        <v>1.06</v>
      </c>
      <c r="F261" s="121">
        <v>9527</v>
      </c>
      <c r="G261" s="121" t="s">
        <v>476</v>
      </c>
      <c r="H261" s="121">
        <v>43</v>
      </c>
    </row>
    <row r="262" spans="1:9">
      <c r="A262" s="110" t="str">
        <f t="shared" si="4"/>
        <v>Maggie Valley Sanitary District - pumped 2xWaterInside</v>
      </c>
      <c r="B262" s="120" t="s">
        <v>489</v>
      </c>
      <c r="C262" s="121" t="s">
        <v>477</v>
      </c>
      <c r="D262" s="121" t="s">
        <v>432</v>
      </c>
      <c r="E262" s="121">
        <v>1.06</v>
      </c>
      <c r="F262" s="121">
        <v>9527</v>
      </c>
      <c r="G262" s="121" t="s">
        <v>476</v>
      </c>
      <c r="H262" s="121">
        <v>45</v>
      </c>
    </row>
    <row r="263" spans="1:9">
      <c r="A263" s="110" t="str">
        <f t="shared" si="4"/>
        <v>Maggie Valley Sanitary District - pumped 3xWaterInside</v>
      </c>
      <c r="B263" s="120" t="s">
        <v>490</v>
      </c>
      <c r="C263" s="121" t="s">
        <v>477</v>
      </c>
      <c r="D263" s="121" t="s">
        <v>432</v>
      </c>
      <c r="E263" s="121">
        <v>1.06</v>
      </c>
      <c r="F263" s="121">
        <v>9527</v>
      </c>
      <c r="G263" s="121" t="s">
        <v>476</v>
      </c>
      <c r="H263" s="121">
        <v>47</v>
      </c>
      <c r="I263" s="89">
        <f>MEDIAN(H260:H263)</f>
        <v>44</v>
      </c>
    </row>
    <row r="264" spans="1:9">
      <c r="A264" s="110" t="str">
        <f t="shared" si="4"/>
        <v>MagnoliaWaterInside</v>
      </c>
      <c r="B264" s="120" t="s">
        <v>235</v>
      </c>
      <c r="C264" s="121" t="s">
        <v>477</v>
      </c>
      <c r="D264" s="121" t="s">
        <v>432</v>
      </c>
      <c r="E264" s="121">
        <v>0.56999999999999995</v>
      </c>
      <c r="F264" s="121">
        <v>980</v>
      </c>
      <c r="G264" s="121" t="s">
        <v>476</v>
      </c>
      <c r="H264" s="121">
        <v>46.96</v>
      </c>
    </row>
    <row r="265" spans="1:9">
      <c r="A265" s="110" t="str">
        <f t="shared" si="4"/>
        <v>MaidenWaterInside</v>
      </c>
      <c r="B265" s="120" t="s">
        <v>236</v>
      </c>
      <c r="C265" s="121" t="s">
        <v>477</v>
      </c>
      <c r="D265" s="121" t="s">
        <v>432</v>
      </c>
      <c r="E265" s="121">
        <v>0.88</v>
      </c>
      <c r="F265" s="121">
        <v>5275</v>
      </c>
      <c r="G265" s="121" t="s">
        <v>476</v>
      </c>
      <c r="H265" s="121">
        <v>23.66</v>
      </c>
    </row>
    <row r="266" spans="1:9">
      <c r="A266" s="110" t="str">
        <f t="shared" si="4"/>
        <v>ManteoWaterInside</v>
      </c>
      <c r="B266" s="120" t="s">
        <v>237</v>
      </c>
      <c r="C266" s="121" t="s">
        <v>477</v>
      </c>
      <c r="D266" s="121" t="s">
        <v>432</v>
      </c>
      <c r="E266" s="121">
        <v>1</v>
      </c>
      <c r="F266" s="121">
        <v>2638</v>
      </c>
      <c r="G266" s="121" t="s">
        <v>476</v>
      </c>
      <c r="H266" s="121">
        <v>33.49</v>
      </c>
    </row>
    <row r="267" spans="1:9">
      <c r="A267" s="110" t="str">
        <f t="shared" si="4"/>
        <v>MarionWaterInside</v>
      </c>
      <c r="B267" s="120" t="s">
        <v>238</v>
      </c>
      <c r="C267" s="121" t="s">
        <v>477</v>
      </c>
      <c r="D267" s="121" t="s">
        <v>432</v>
      </c>
      <c r="E267" s="121">
        <v>0.9</v>
      </c>
      <c r="F267" s="121">
        <v>9362</v>
      </c>
      <c r="G267" s="121" t="s">
        <v>476</v>
      </c>
      <c r="H267" s="121">
        <v>27.74</v>
      </c>
    </row>
    <row r="268" spans="1:9">
      <c r="A268" s="110" t="str">
        <f t="shared" si="4"/>
        <v>Mars HillWaterInside</v>
      </c>
      <c r="B268" s="120" t="s">
        <v>239</v>
      </c>
      <c r="C268" s="121" t="s">
        <v>477</v>
      </c>
      <c r="D268" s="121" t="s">
        <v>432</v>
      </c>
      <c r="E268" s="121">
        <v>1.1000000000000001</v>
      </c>
      <c r="F268" s="121">
        <v>3150</v>
      </c>
      <c r="G268" s="121" t="s">
        <v>476</v>
      </c>
      <c r="H268" s="121">
        <v>37.06</v>
      </c>
    </row>
    <row r="269" spans="1:9">
      <c r="A269" s="110" t="str">
        <f t="shared" si="4"/>
        <v>MarshallWaterInside</v>
      </c>
      <c r="B269" s="120" t="s">
        <v>240</v>
      </c>
      <c r="C269" s="121" t="s">
        <v>477</v>
      </c>
      <c r="D269" s="121" t="s">
        <v>432</v>
      </c>
      <c r="E269" s="121">
        <v>0.97</v>
      </c>
      <c r="F269" s="121">
        <v>1402</v>
      </c>
      <c r="G269" s="121" t="s">
        <v>476</v>
      </c>
      <c r="H269" s="121">
        <v>47.16</v>
      </c>
    </row>
    <row r="270" spans="1:9">
      <c r="A270" s="110" t="str">
        <f t="shared" si="4"/>
        <v>MarshvilleWaterInside</v>
      </c>
      <c r="B270" s="120" t="s">
        <v>241</v>
      </c>
      <c r="C270" s="121" t="s">
        <v>477</v>
      </c>
      <c r="D270" s="121" t="s">
        <v>432</v>
      </c>
      <c r="E270" s="121">
        <v>0.99</v>
      </c>
      <c r="F270" s="121">
        <v>3163</v>
      </c>
      <c r="G270" s="121" t="s">
        <v>476</v>
      </c>
      <c r="H270" s="121">
        <v>37.75</v>
      </c>
    </row>
    <row r="271" spans="1:9">
      <c r="A271" s="110" t="str">
        <f t="shared" si="4"/>
        <v>Martin CountyWaterInside</v>
      </c>
      <c r="B271" s="120" t="s">
        <v>242</v>
      </c>
      <c r="C271" s="121" t="s">
        <v>477</v>
      </c>
      <c r="D271" s="121" t="s">
        <v>432</v>
      </c>
      <c r="E271" s="121">
        <v>1.17</v>
      </c>
      <c r="F271" s="121">
        <v>4902</v>
      </c>
      <c r="G271" s="121" t="s">
        <v>476</v>
      </c>
      <c r="H271" s="121">
        <v>74</v>
      </c>
    </row>
    <row r="272" spans="1:9">
      <c r="A272" s="110" t="str">
        <f t="shared" si="4"/>
        <v>Maury Sanitary Land DistrictWaterInside</v>
      </c>
      <c r="B272" s="129" t="s">
        <v>1108</v>
      </c>
      <c r="C272" s="121" t="s">
        <v>477</v>
      </c>
      <c r="D272" s="121" t="s">
        <v>432</v>
      </c>
      <c r="E272" s="121">
        <v>1.05</v>
      </c>
      <c r="F272" s="121">
        <v>468</v>
      </c>
      <c r="G272" s="121" t="s">
        <v>476</v>
      </c>
      <c r="H272" s="121">
        <v>55</v>
      </c>
    </row>
    <row r="273" spans="1:8">
      <c r="A273" s="110" t="str">
        <f t="shared" si="4"/>
        <v>MaxtonWaterInside</v>
      </c>
      <c r="B273" s="120" t="s">
        <v>243</v>
      </c>
      <c r="C273" s="121" t="s">
        <v>477</v>
      </c>
      <c r="D273" s="121" t="s">
        <v>432</v>
      </c>
      <c r="E273" s="121">
        <v>0.73</v>
      </c>
      <c r="F273" s="121">
        <v>2353</v>
      </c>
      <c r="G273" s="121" t="s">
        <v>476</v>
      </c>
      <c r="H273" s="121">
        <v>21.8</v>
      </c>
    </row>
    <row r="274" spans="1:8">
      <c r="A274" s="110" t="str">
        <f t="shared" si="4"/>
        <v>MayodanWaterInside</v>
      </c>
      <c r="B274" s="120" t="s">
        <v>244</v>
      </c>
      <c r="C274" s="121" t="s">
        <v>477</v>
      </c>
      <c r="D274" s="121" t="s">
        <v>432</v>
      </c>
      <c r="E274" s="121">
        <v>1.48</v>
      </c>
      <c r="F274" s="121">
        <v>2418</v>
      </c>
      <c r="G274" s="121" t="s">
        <v>476</v>
      </c>
      <c r="H274" s="121">
        <v>45.57</v>
      </c>
    </row>
    <row r="275" spans="1:8">
      <c r="A275" s="110" t="str">
        <f t="shared" si="4"/>
        <v>MaysvilleWaterInside</v>
      </c>
      <c r="B275" s="120" t="s">
        <v>245</v>
      </c>
      <c r="C275" s="121" t="s">
        <v>477</v>
      </c>
      <c r="D275" s="121" t="s">
        <v>432</v>
      </c>
      <c r="E275" s="121">
        <v>0.79</v>
      </c>
      <c r="F275" s="121">
        <v>1100</v>
      </c>
      <c r="G275" s="121" t="s">
        <v>476</v>
      </c>
      <c r="H275" s="121">
        <v>49.56</v>
      </c>
    </row>
    <row r="276" spans="1:8">
      <c r="A276" s="110" t="str">
        <f t="shared" si="4"/>
        <v>McDowell CountyWaterInside</v>
      </c>
      <c r="B276" s="120" t="s">
        <v>247</v>
      </c>
      <c r="C276" s="121" t="s">
        <v>477</v>
      </c>
      <c r="D276" s="121" t="s">
        <v>432</v>
      </c>
      <c r="E276" s="121">
        <v>0.68</v>
      </c>
      <c r="F276" s="121">
        <v>902</v>
      </c>
      <c r="G276" s="121" t="s">
        <v>476</v>
      </c>
      <c r="H276" s="121">
        <v>46.1</v>
      </c>
    </row>
    <row r="277" spans="1:8">
      <c r="A277" s="110" t="str">
        <f t="shared" si="4"/>
        <v>MebaneWaterInside</v>
      </c>
      <c r="B277" s="120" t="s">
        <v>248</v>
      </c>
      <c r="C277" s="121" t="s">
        <v>477</v>
      </c>
      <c r="D277" s="121" t="s">
        <v>432</v>
      </c>
      <c r="E277" s="121">
        <v>1.3</v>
      </c>
      <c r="F277" s="121">
        <v>18579</v>
      </c>
      <c r="G277" s="121" t="s">
        <v>476</v>
      </c>
      <c r="H277" s="121">
        <v>35.65</v>
      </c>
    </row>
    <row r="278" spans="1:8">
      <c r="A278" s="110" t="str">
        <f t="shared" si="4"/>
        <v>Micro (County Line)WaterInside</v>
      </c>
      <c r="B278" s="129" t="s">
        <v>1093</v>
      </c>
      <c r="C278" s="121" t="s">
        <v>477</v>
      </c>
      <c r="D278" s="121" t="s">
        <v>432</v>
      </c>
      <c r="E278" s="121">
        <v>1.02</v>
      </c>
      <c r="F278" s="121">
        <v>484</v>
      </c>
      <c r="G278" s="121" t="s">
        <v>476</v>
      </c>
      <c r="H278" s="121">
        <v>32.619999999999997</v>
      </c>
    </row>
    <row r="279" spans="1:8">
      <c r="A279" s="110" t="str">
        <f t="shared" si="4"/>
        <v>MiddlesexWaterInside</v>
      </c>
      <c r="B279" s="120" t="s">
        <v>250</v>
      </c>
      <c r="C279" s="121" t="s">
        <v>477</v>
      </c>
      <c r="D279" s="121" t="s">
        <v>432</v>
      </c>
      <c r="E279" s="121">
        <v>0.73</v>
      </c>
      <c r="F279" s="121">
        <v>975</v>
      </c>
      <c r="G279" s="121" t="s">
        <v>476</v>
      </c>
      <c r="H279" s="121">
        <v>33</v>
      </c>
    </row>
    <row r="280" spans="1:8">
      <c r="A280" s="110" t="str">
        <f t="shared" si="4"/>
        <v>Millennium Water AssociationWaterInside</v>
      </c>
      <c r="B280" s="120" t="s">
        <v>406</v>
      </c>
      <c r="C280" s="121" t="s">
        <v>477</v>
      </c>
      <c r="D280" s="121" t="s">
        <v>432</v>
      </c>
      <c r="E280" s="121"/>
      <c r="F280" s="121">
        <v>711</v>
      </c>
      <c r="G280" s="121" t="s">
        <v>476</v>
      </c>
      <c r="H280" s="121">
        <v>31.5</v>
      </c>
    </row>
    <row r="281" spans="1:8">
      <c r="A281" s="110" t="str">
        <f t="shared" si="4"/>
        <v>MiltonWaterInside</v>
      </c>
      <c r="B281" s="120" t="s">
        <v>450</v>
      </c>
      <c r="C281" s="121" t="s">
        <v>477</v>
      </c>
      <c r="D281" s="121" t="s">
        <v>432</v>
      </c>
      <c r="E281" s="121">
        <v>0.67</v>
      </c>
      <c r="F281" s="121">
        <v>212</v>
      </c>
      <c r="G281" s="121" t="s">
        <v>476</v>
      </c>
      <c r="H281" s="121">
        <v>86.5</v>
      </c>
    </row>
    <row r="282" spans="1:8">
      <c r="A282" s="110" t="str">
        <f t="shared" si="4"/>
        <v>MocksvilleWaterInside</v>
      </c>
      <c r="B282" s="120" t="s">
        <v>251</v>
      </c>
      <c r="C282" s="121" t="s">
        <v>477</v>
      </c>
      <c r="D282" s="121" t="s">
        <v>432</v>
      </c>
      <c r="E282" s="121">
        <v>1.34</v>
      </c>
      <c r="F282" s="121">
        <v>5472</v>
      </c>
      <c r="G282" s="121" t="s">
        <v>476</v>
      </c>
      <c r="H282" s="121">
        <v>37.299999999999997</v>
      </c>
    </row>
    <row r="283" spans="1:8">
      <c r="A283" s="110" t="str">
        <f t="shared" si="4"/>
        <v>MonroeWaterInside</v>
      </c>
      <c r="B283" s="120" t="s">
        <v>252</v>
      </c>
      <c r="C283" s="121" t="s">
        <v>477</v>
      </c>
      <c r="D283" s="121" t="s">
        <v>432</v>
      </c>
      <c r="E283" s="121">
        <v>2.52</v>
      </c>
      <c r="F283" s="121">
        <v>31438</v>
      </c>
      <c r="G283" s="121" t="s">
        <v>476</v>
      </c>
      <c r="H283" s="121">
        <v>28.07</v>
      </c>
    </row>
    <row r="284" spans="1:8">
      <c r="A284" s="110" t="str">
        <f t="shared" si="4"/>
        <v>Montgomery CoWaterInside</v>
      </c>
      <c r="B284" s="129" t="s">
        <v>1080</v>
      </c>
      <c r="C284" s="121" t="s">
        <v>477</v>
      </c>
      <c r="D284" s="121" t="s">
        <v>432</v>
      </c>
      <c r="E284" s="121">
        <v>1.27</v>
      </c>
      <c r="F284" s="121">
        <v>14599</v>
      </c>
      <c r="G284" s="121" t="s">
        <v>476</v>
      </c>
      <c r="H284" s="121">
        <v>41</v>
      </c>
    </row>
    <row r="285" spans="1:8">
      <c r="A285" s="110" t="str">
        <f t="shared" si="4"/>
        <v>MontreatWaterInside</v>
      </c>
      <c r="B285" s="120" t="s">
        <v>253</v>
      </c>
      <c r="C285" s="121" t="s">
        <v>477</v>
      </c>
      <c r="D285" s="121" t="s">
        <v>432</v>
      </c>
      <c r="E285" s="121">
        <v>1.07</v>
      </c>
      <c r="F285" s="121">
        <v>798</v>
      </c>
      <c r="G285" s="121" t="s">
        <v>476</v>
      </c>
      <c r="H285" s="121">
        <v>39.1</v>
      </c>
    </row>
    <row r="286" spans="1:8">
      <c r="A286" s="110" t="str">
        <f t="shared" si="4"/>
        <v>Moore CountyWaterInside</v>
      </c>
      <c r="B286" s="120" t="s">
        <v>254</v>
      </c>
      <c r="C286" s="121" t="s">
        <v>477</v>
      </c>
      <c r="D286" s="121" t="s">
        <v>432</v>
      </c>
      <c r="E286" s="121">
        <v>1.1599999999999999</v>
      </c>
      <c r="F286" s="121">
        <v>39380</v>
      </c>
      <c r="G286" s="121" t="s">
        <v>476</v>
      </c>
      <c r="H286" s="121">
        <v>31.46</v>
      </c>
    </row>
    <row r="287" spans="1:8">
      <c r="A287" s="110" t="str">
        <f t="shared" si="4"/>
        <v>Moore County - East Moore Water DistrictWaterInside</v>
      </c>
      <c r="B287" s="120" t="s">
        <v>255</v>
      </c>
      <c r="C287" s="121" t="s">
        <v>477</v>
      </c>
      <c r="D287" s="121" t="s">
        <v>432</v>
      </c>
      <c r="E287" s="121">
        <v>1.1599999999999999</v>
      </c>
      <c r="F287" s="121">
        <v>7990</v>
      </c>
      <c r="G287" s="121" t="s">
        <v>476</v>
      </c>
      <c r="H287" s="121">
        <v>48.29</v>
      </c>
    </row>
    <row r="288" spans="1:8">
      <c r="A288" s="110" t="str">
        <f t="shared" si="4"/>
        <v>MooresvilleWaterInside</v>
      </c>
      <c r="B288" s="120" t="s">
        <v>256</v>
      </c>
      <c r="C288" s="121" t="s">
        <v>477</v>
      </c>
      <c r="D288" s="121" t="s">
        <v>432</v>
      </c>
      <c r="E288" s="121">
        <v>1.4</v>
      </c>
      <c r="F288" s="121">
        <v>49552</v>
      </c>
      <c r="G288" s="121" t="s">
        <v>476</v>
      </c>
      <c r="H288" s="121">
        <v>27.81</v>
      </c>
    </row>
    <row r="289" spans="1:8">
      <c r="A289" s="110" t="str">
        <f t="shared" si="4"/>
        <v>Moravian Falls Water WorksWaterInside</v>
      </c>
      <c r="B289" s="120" t="s">
        <v>407</v>
      </c>
      <c r="C289" s="121" t="s">
        <v>477</v>
      </c>
      <c r="D289" s="121" t="s">
        <v>432</v>
      </c>
      <c r="E289" s="121"/>
      <c r="F289" s="121">
        <v>2951</v>
      </c>
      <c r="G289" s="121" t="s">
        <v>476</v>
      </c>
      <c r="H289" s="121">
        <v>36.5</v>
      </c>
    </row>
    <row r="290" spans="1:8">
      <c r="A290" s="110" t="str">
        <f t="shared" si="4"/>
        <v>Morehead CityWaterInside</v>
      </c>
      <c r="B290" s="120" t="s">
        <v>257</v>
      </c>
      <c r="C290" s="121" t="s">
        <v>477</v>
      </c>
      <c r="D290" s="121" t="s">
        <v>432</v>
      </c>
      <c r="E290" s="121">
        <v>1.07</v>
      </c>
      <c r="F290" s="121">
        <v>9420</v>
      </c>
      <c r="G290" s="121" t="s">
        <v>476</v>
      </c>
      <c r="H290" s="121">
        <v>44.54</v>
      </c>
    </row>
    <row r="291" spans="1:8">
      <c r="A291" s="110" t="str">
        <f t="shared" si="4"/>
        <v>MorgantonWaterInside</v>
      </c>
      <c r="B291" s="120" t="s">
        <v>258</v>
      </c>
      <c r="C291" s="121" t="s">
        <v>477</v>
      </c>
      <c r="D291" s="121" t="s">
        <v>432</v>
      </c>
      <c r="E291" s="121">
        <v>1.28</v>
      </c>
      <c r="F291" s="121">
        <v>26576</v>
      </c>
      <c r="G291" s="121" t="s">
        <v>476</v>
      </c>
      <c r="H291" s="121">
        <v>15.5</v>
      </c>
    </row>
    <row r="292" spans="1:8">
      <c r="A292" s="110" t="str">
        <f t="shared" si="4"/>
        <v>MorvenWaterInside</v>
      </c>
      <c r="B292" s="120" t="s">
        <v>259</v>
      </c>
      <c r="C292" s="121" t="s">
        <v>477</v>
      </c>
      <c r="D292" s="121" t="s">
        <v>432</v>
      </c>
      <c r="E292" s="121">
        <v>0.67</v>
      </c>
      <c r="F292" s="121">
        <v>512</v>
      </c>
      <c r="G292" s="121" t="s">
        <v>476</v>
      </c>
      <c r="H292" s="121">
        <v>38.67</v>
      </c>
    </row>
    <row r="293" spans="1:8">
      <c r="A293" s="110" t="str">
        <f t="shared" si="4"/>
        <v>Mount AiryWaterInside</v>
      </c>
      <c r="B293" s="120" t="s">
        <v>260</v>
      </c>
      <c r="C293" s="121" t="s">
        <v>477</v>
      </c>
      <c r="D293" s="121" t="s">
        <v>432</v>
      </c>
      <c r="E293" s="121">
        <v>1.1100000000000001</v>
      </c>
      <c r="F293" s="121">
        <v>10193</v>
      </c>
      <c r="G293" s="121" t="s">
        <v>476</v>
      </c>
      <c r="H293" s="121">
        <v>25.53</v>
      </c>
    </row>
    <row r="294" spans="1:8">
      <c r="A294" s="110" t="str">
        <f t="shared" si="4"/>
        <v>Mount Airy - Flat Rock/BannertownWaterInside</v>
      </c>
      <c r="B294" s="120" t="s">
        <v>451</v>
      </c>
      <c r="C294" s="121" t="s">
        <v>477</v>
      </c>
      <c r="D294" s="121" t="s">
        <v>432</v>
      </c>
      <c r="E294" s="121">
        <v>1.1100000000000001</v>
      </c>
      <c r="F294" s="121">
        <v>71</v>
      </c>
      <c r="G294" s="121" t="s">
        <v>476</v>
      </c>
      <c r="H294" s="121">
        <v>68.94</v>
      </c>
    </row>
    <row r="295" spans="1:8">
      <c r="A295" s="110" t="str">
        <f t="shared" si="4"/>
        <v>Mount GileadWaterInside</v>
      </c>
      <c r="B295" s="120" t="s">
        <v>261</v>
      </c>
      <c r="C295" s="121" t="s">
        <v>477</v>
      </c>
      <c r="D295" s="121" t="s">
        <v>432</v>
      </c>
      <c r="E295" s="121">
        <v>0.93</v>
      </c>
      <c r="F295" s="121">
        <v>1463</v>
      </c>
      <c r="G295" s="121" t="s">
        <v>476</v>
      </c>
      <c r="H295" s="121">
        <v>40.299999999999997</v>
      </c>
    </row>
    <row r="296" spans="1:8">
      <c r="A296" s="110" t="str">
        <f t="shared" si="4"/>
        <v>Mount HollyWaterInside</v>
      </c>
      <c r="B296" s="120" t="s">
        <v>408</v>
      </c>
      <c r="C296" s="121" t="s">
        <v>477</v>
      </c>
      <c r="D296" s="121" t="s">
        <v>432</v>
      </c>
      <c r="E296" s="121">
        <v>1.51</v>
      </c>
      <c r="F296" s="121">
        <v>17780</v>
      </c>
      <c r="G296" s="121" t="s">
        <v>476</v>
      </c>
      <c r="H296" s="121">
        <v>25.56</v>
      </c>
    </row>
    <row r="297" spans="1:8">
      <c r="A297" s="110" t="str">
        <f t="shared" si="4"/>
        <v>Mount Holly - StanleyWaterInside</v>
      </c>
      <c r="B297" s="120" t="s">
        <v>435</v>
      </c>
      <c r="C297" s="121" t="s">
        <v>477</v>
      </c>
      <c r="D297" s="121" t="s">
        <v>432</v>
      </c>
      <c r="E297" s="121">
        <v>1.51</v>
      </c>
      <c r="F297" s="121">
        <v>5453</v>
      </c>
      <c r="G297" s="121" t="s">
        <v>476</v>
      </c>
      <c r="H297" s="121">
        <v>206.74</v>
      </c>
    </row>
    <row r="298" spans="1:8">
      <c r="A298" s="110" t="str">
        <f t="shared" si="4"/>
        <v>Mount OliveWaterInside</v>
      </c>
      <c r="B298" s="120" t="s">
        <v>409</v>
      </c>
      <c r="C298" s="121" t="s">
        <v>477</v>
      </c>
      <c r="D298" s="121" t="s">
        <v>432</v>
      </c>
      <c r="E298" s="121">
        <v>1.33</v>
      </c>
      <c r="F298" s="121">
        <v>4190</v>
      </c>
      <c r="G298" s="121" t="s">
        <v>476</v>
      </c>
      <c r="H298" s="121">
        <v>24.66</v>
      </c>
    </row>
    <row r="299" spans="1:8">
      <c r="A299" s="110" t="str">
        <f t="shared" si="4"/>
        <v>Mt. PleasantWaterInside</v>
      </c>
      <c r="B299" s="129" t="s">
        <v>1050</v>
      </c>
      <c r="C299" s="121" t="s">
        <v>477</v>
      </c>
      <c r="D299" s="121" t="s">
        <v>432</v>
      </c>
      <c r="E299" s="121">
        <v>1.21</v>
      </c>
      <c r="F299" s="121">
        <v>1967</v>
      </c>
      <c r="G299" s="121" t="s">
        <v>476</v>
      </c>
      <c r="H299" s="121">
        <v>39.42</v>
      </c>
    </row>
    <row r="300" spans="1:8">
      <c r="A300" s="110" t="str">
        <f t="shared" si="4"/>
        <v>Mulberry Fairplains WAWaterInside</v>
      </c>
      <c r="B300" s="129" t="s">
        <v>1048</v>
      </c>
      <c r="C300" s="121" t="s">
        <v>477</v>
      </c>
      <c r="D300" s="121" t="s">
        <v>432</v>
      </c>
      <c r="E300" s="121"/>
      <c r="F300" s="121">
        <v>8150</v>
      </c>
      <c r="G300" s="121" t="s">
        <v>476</v>
      </c>
      <c r="H300" s="121">
        <v>27.67</v>
      </c>
    </row>
    <row r="301" spans="1:8">
      <c r="A301" s="110" t="str">
        <f t="shared" si="4"/>
        <v>MurfreesboroWaterInside</v>
      </c>
      <c r="B301" s="120" t="s">
        <v>491</v>
      </c>
      <c r="C301" s="121" t="s">
        <v>477</v>
      </c>
      <c r="D301" s="121" t="s">
        <v>432</v>
      </c>
      <c r="E301" s="121">
        <v>1.39</v>
      </c>
      <c r="F301" s="121">
        <v>3645</v>
      </c>
      <c r="G301" s="121" t="s">
        <v>476</v>
      </c>
      <c r="H301" s="121">
        <v>35</v>
      </c>
    </row>
    <row r="302" spans="1:8">
      <c r="A302" s="110" t="str">
        <f t="shared" si="4"/>
        <v>MurphyWaterInside</v>
      </c>
      <c r="B302" s="120" t="s">
        <v>262</v>
      </c>
      <c r="C302" s="121" t="s">
        <v>477</v>
      </c>
      <c r="D302" s="121" t="s">
        <v>432</v>
      </c>
      <c r="E302" s="121">
        <v>0.77</v>
      </c>
      <c r="F302" s="121">
        <v>4498</v>
      </c>
      <c r="G302" s="121" t="s">
        <v>476</v>
      </c>
      <c r="H302" s="121">
        <v>33.700000000000003</v>
      </c>
    </row>
    <row r="303" spans="1:8">
      <c r="A303" s="110" t="str">
        <f t="shared" si="4"/>
        <v>Nags HeadWaterInside</v>
      </c>
      <c r="B303" s="120" t="s">
        <v>263</v>
      </c>
      <c r="C303" s="121" t="s">
        <v>477</v>
      </c>
      <c r="D303" s="121" t="s">
        <v>432</v>
      </c>
      <c r="E303" s="121">
        <v>1.1200000000000001</v>
      </c>
      <c r="F303" s="121">
        <v>3125</v>
      </c>
      <c r="G303" s="121" t="s">
        <v>476</v>
      </c>
      <c r="H303" s="121">
        <v>42.05</v>
      </c>
    </row>
    <row r="304" spans="1:8">
      <c r="A304" s="110" t="str">
        <f t="shared" si="4"/>
        <v>Nash County Area IIWaterInside</v>
      </c>
      <c r="B304" s="129" t="s">
        <v>1039</v>
      </c>
      <c r="C304" s="121" t="s">
        <v>477</v>
      </c>
      <c r="D304" s="121" t="s">
        <v>432</v>
      </c>
      <c r="E304" s="121">
        <v>1.1200000000000001</v>
      </c>
      <c r="F304" s="121">
        <v>6571</v>
      </c>
      <c r="G304" s="121" t="s">
        <v>476</v>
      </c>
      <c r="H304" s="121">
        <v>65</v>
      </c>
    </row>
    <row r="305" spans="1:8">
      <c r="A305" s="110" t="str">
        <f t="shared" si="4"/>
        <v>NashvilleWaterInside</v>
      </c>
      <c r="B305" s="120" t="s">
        <v>264</v>
      </c>
      <c r="C305" s="121" t="s">
        <v>477</v>
      </c>
      <c r="D305" s="121" t="s">
        <v>432</v>
      </c>
      <c r="E305" s="121">
        <v>0.75</v>
      </c>
      <c r="F305" s="121">
        <v>8800</v>
      </c>
      <c r="G305" s="121" t="s">
        <v>476</v>
      </c>
      <c r="H305" s="121">
        <v>37</v>
      </c>
    </row>
    <row r="306" spans="1:8">
      <c r="A306" s="110" t="str">
        <f t="shared" si="4"/>
        <v>New BernWaterInside</v>
      </c>
      <c r="B306" s="120" t="s">
        <v>265</v>
      </c>
      <c r="C306" s="121" t="s">
        <v>477</v>
      </c>
      <c r="D306" s="121" t="s">
        <v>432</v>
      </c>
      <c r="E306" s="121">
        <v>1.21</v>
      </c>
      <c r="F306" s="121">
        <v>30070</v>
      </c>
      <c r="G306" s="121" t="s">
        <v>476</v>
      </c>
      <c r="H306" s="121">
        <v>36.770000000000003</v>
      </c>
    </row>
    <row r="307" spans="1:8">
      <c r="A307" s="110" t="str">
        <f t="shared" si="4"/>
        <v>NewlandWaterInside</v>
      </c>
      <c r="B307" s="120" t="s">
        <v>452</v>
      </c>
      <c r="C307" s="121" t="s">
        <v>477</v>
      </c>
      <c r="D307" s="121" t="s">
        <v>432</v>
      </c>
      <c r="E307" s="121"/>
      <c r="F307" s="121">
        <v>999</v>
      </c>
      <c r="G307" s="121" t="s">
        <v>476</v>
      </c>
      <c r="H307" s="121">
        <v>32.1</v>
      </c>
    </row>
    <row r="308" spans="1:8">
      <c r="A308" s="110" t="str">
        <f t="shared" si="4"/>
        <v>NewportWaterInside</v>
      </c>
      <c r="B308" s="120" t="s">
        <v>266</v>
      </c>
      <c r="C308" s="121" t="s">
        <v>477</v>
      </c>
      <c r="D308" s="121" t="s">
        <v>432</v>
      </c>
      <c r="E308" s="121">
        <v>1.24</v>
      </c>
      <c r="F308" s="121">
        <v>4829</v>
      </c>
      <c r="G308" s="121" t="s">
        <v>476</v>
      </c>
      <c r="H308" s="121">
        <v>46.19</v>
      </c>
    </row>
    <row r="309" spans="1:8">
      <c r="A309" s="110" t="str">
        <f t="shared" si="4"/>
        <v>NewtonWaterInside</v>
      </c>
      <c r="B309" s="120" t="s">
        <v>267</v>
      </c>
      <c r="C309" s="121" t="s">
        <v>477</v>
      </c>
      <c r="D309" s="121" t="s">
        <v>432</v>
      </c>
      <c r="E309" s="121">
        <v>1.1100000000000001</v>
      </c>
      <c r="F309" s="121">
        <v>17094</v>
      </c>
      <c r="G309" s="121" t="s">
        <v>476</v>
      </c>
      <c r="H309" s="121">
        <v>68.040000000000006</v>
      </c>
    </row>
    <row r="310" spans="1:8">
      <c r="A310" s="110" t="str">
        <f t="shared" si="4"/>
        <v>Newton GroveWaterInside</v>
      </c>
      <c r="B310" s="120" t="s">
        <v>268</v>
      </c>
      <c r="C310" s="121" t="s">
        <v>477</v>
      </c>
      <c r="D310" s="121" t="s">
        <v>432</v>
      </c>
      <c r="E310" s="121">
        <v>0.87</v>
      </c>
      <c r="F310" s="121">
        <v>913</v>
      </c>
      <c r="G310" s="121" t="s">
        <v>476</v>
      </c>
      <c r="H310" s="121">
        <v>32.25</v>
      </c>
    </row>
    <row r="311" spans="1:8">
      <c r="A311" s="110" t="str">
        <f t="shared" si="4"/>
        <v>NorlinaWaterInside</v>
      </c>
      <c r="B311" s="120" t="s">
        <v>269</v>
      </c>
      <c r="C311" s="121" t="s">
        <v>477</v>
      </c>
      <c r="D311" s="121" t="s">
        <v>432</v>
      </c>
      <c r="E311" s="121">
        <v>0.97</v>
      </c>
      <c r="F311" s="121">
        <v>1108</v>
      </c>
      <c r="G311" s="121" t="s">
        <v>476</v>
      </c>
      <c r="H311" s="121">
        <v>52.75</v>
      </c>
    </row>
    <row r="312" spans="1:8">
      <c r="A312" s="110" t="str">
        <f t="shared" si="4"/>
        <v>North Lenoir Water Corp.WaterInside</v>
      </c>
      <c r="B312" s="129" t="s">
        <v>1018</v>
      </c>
      <c r="C312" s="121" t="s">
        <v>477</v>
      </c>
      <c r="D312" s="121" t="s">
        <v>432</v>
      </c>
      <c r="E312" s="121"/>
      <c r="F312" s="121">
        <v>15215</v>
      </c>
      <c r="G312" s="121" t="s">
        <v>476</v>
      </c>
      <c r="H312" s="121">
        <v>63</v>
      </c>
    </row>
    <row r="313" spans="1:8">
      <c r="A313" s="110" t="str">
        <f t="shared" si="4"/>
        <v>North WilkesboroWaterInside</v>
      </c>
      <c r="B313" s="120" t="s">
        <v>270</v>
      </c>
      <c r="C313" s="121" t="s">
        <v>477</v>
      </c>
      <c r="D313" s="121" t="s">
        <v>432</v>
      </c>
      <c r="E313" s="121">
        <v>1.1200000000000001</v>
      </c>
      <c r="F313" s="121">
        <v>4245</v>
      </c>
      <c r="G313" s="121" t="s">
        <v>476</v>
      </c>
      <c r="H313" s="121">
        <v>30.74</v>
      </c>
    </row>
    <row r="314" spans="1:8">
      <c r="A314" s="110" t="str">
        <f t="shared" si="4"/>
        <v>Northampton CountyWaterInside</v>
      </c>
      <c r="B314" s="120" t="s">
        <v>271</v>
      </c>
      <c r="C314" s="121" t="s">
        <v>477</v>
      </c>
      <c r="D314" s="121" t="s">
        <v>432</v>
      </c>
      <c r="E314" s="121">
        <v>0.97</v>
      </c>
      <c r="F314" s="121">
        <v>12759</v>
      </c>
      <c r="G314" s="121" t="s">
        <v>476</v>
      </c>
      <c r="H314" s="121">
        <v>64.5</v>
      </c>
    </row>
    <row r="315" spans="1:8">
      <c r="A315" s="110" t="str">
        <f t="shared" si="4"/>
        <v>Northwest Onslow Water AssociationWaterInside</v>
      </c>
      <c r="B315" s="120" t="s">
        <v>453</v>
      </c>
      <c r="C315" s="121" t="s">
        <v>477</v>
      </c>
      <c r="D315" s="121" t="s">
        <v>432</v>
      </c>
      <c r="E315" s="121"/>
      <c r="F315" s="121">
        <v>2052</v>
      </c>
      <c r="G315" s="121" t="s">
        <v>476</v>
      </c>
      <c r="H315" s="121">
        <v>35.32</v>
      </c>
    </row>
    <row r="316" spans="1:8">
      <c r="A316" s="110" t="str">
        <f t="shared" si="4"/>
        <v>Northwest Water SupplyWaterInside</v>
      </c>
      <c r="B316" s="120" t="s">
        <v>1703</v>
      </c>
      <c r="C316" s="121" t="s">
        <v>477</v>
      </c>
      <c r="D316" s="121" t="s">
        <v>432</v>
      </c>
      <c r="E316" s="121"/>
      <c r="F316" s="121">
        <v>1105</v>
      </c>
      <c r="G316" s="121" t="s">
        <v>476</v>
      </c>
      <c r="H316" s="121">
        <v>21.5</v>
      </c>
    </row>
    <row r="317" spans="1:8">
      <c r="A317" s="110" t="str">
        <f t="shared" si="4"/>
        <v>NorwoodWaterInside</v>
      </c>
      <c r="B317" s="120" t="s">
        <v>272</v>
      </c>
      <c r="C317" s="121" t="s">
        <v>477</v>
      </c>
      <c r="D317" s="121" t="s">
        <v>432</v>
      </c>
      <c r="E317" s="121">
        <v>1.1000000000000001</v>
      </c>
      <c r="F317" s="121">
        <v>4318</v>
      </c>
      <c r="G317" s="121" t="s">
        <v>476</v>
      </c>
      <c r="H317" s="121">
        <v>50.8</v>
      </c>
    </row>
    <row r="318" spans="1:8">
      <c r="A318" s="110" t="str">
        <f t="shared" si="4"/>
        <v>Oak IslandWaterInside</v>
      </c>
      <c r="B318" s="120" t="s">
        <v>273</v>
      </c>
      <c r="C318" s="121" t="s">
        <v>477</v>
      </c>
      <c r="D318" s="121" t="s">
        <v>432</v>
      </c>
      <c r="E318" s="121">
        <v>1.31</v>
      </c>
      <c r="F318" s="121">
        <v>23896</v>
      </c>
      <c r="G318" s="121" t="s">
        <v>476</v>
      </c>
      <c r="H318" s="121">
        <v>37.380000000000003</v>
      </c>
    </row>
    <row r="319" spans="1:8">
      <c r="A319" s="110" t="str">
        <f t="shared" si="4"/>
        <v>OakboroWaterInside</v>
      </c>
      <c r="B319" s="120" t="s">
        <v>274</v>
      </c>
      <c r="C319" s="121" t="s">
        <v>477</v>
      </c>
      <c r="D319" s="121" t="s">
        <v>432</v>
      </c>
      <c r="E319" s="121">
        <v>0.91</v>
      </c>
      <c r="F319" s="121">
        <v>3173</v>
      </c>
      <c r="G319" s="121" t="s">
        <v>476</v>
      </c>
      <c r="H319" s="121">
        <v>36.380000000000003</v>
      </c>
    </row>
    <row r="320" spans="1:8">
      <c r="A320" s="110" t="str">
        <f t="shared" si="4"/>
        <v>Ocean Isle BeachWaterInside</v>
      </c>
      <c r="B320" s="120" t="s">
        <v>275</v>
      </c>
      <c r="C320" s="121" t="s">
        <v>477</v>
      </c>
      <c r="D320" s="121" t="s">
        <v>432</v>
      </c>
      <c r="E320" s="121">
        <v>1.26</v>
      </c>
      <c r="F320" s="121">
        <v>7216</v>
      </c>
      <c r="G320" s="121" t="s">
        <v>476</v>
      </c>
      <c r="H320" s="121">
        <v>46.85</v>
      </c>
    </row>
    <row r="321" spans="1:9">
      <c r="A321" s="110" t="str">
        <f t="shared" si="4"/>
        <v>Ocracoke Sanitary District - Step AWaterInside</v>
      </c>
      <c r="B321" s="120" t="s">
        <v>276</v>
      </c>
      <c r="C321" s="121" t="s">
        <v>477</v>
      </c>
      <c r="D321" s="121" t="s">
        <v>432</v>
      </c>
      <c r="E321" s="121">
        <v>0.98</v>
      </c>
      <c r="F321" s="121">
        <v>900</v>
      </c>
      <c r="G321" s="121" t="s">
        <v>476</v>
      </c>
      <c r="H321" s="121">
        <v>53.54</v>
      </c>
    </row>
    <row r="322" spans="1:9">
      <c r="A322" s="110" t="str">
        <f t="shared" si="4"/>
        <v>Ocracoke Sanitary District - Step BWaterInside</v>
      </c>
      <c r="B322" s="120" t="s">
        <v>492</v>
      </c>
      <c r="C322" s="121" t="s">
        <v>477</v>
      </c>
      <c r="D322" s="121" t="s">
        <v>432</v>
      </c>
      <c r="E322" s="121">
        <v>0.98</v>
      </c>
      <c r="F322" s="121">
        <v>900</v>
      </c>
      <c r="G322" s="121" t="s">
        <v>476</v>
      </c>
      <c r="H322" s="121">
        <v>53.54</v>
      </c>
    </row>
    <row r="323" spans="1:9">
      <c r="A323" s="110" t="str">
        <f t="shared" si="4"/>
        <v>Ocracoke Sanitary District - Step CWaterInside</v>
      </c>
      <c r="B323" s="120" t="s">
        <v>493</v>
      </c>
      <c r="C323" s="121" t="s">
        <v>477</v>
      </c>
      <c r="D323" s="121" t="s">
        <v>432</v>
      </c>
      <c r="E323" s="121">
        <v>0.98</v>
      </c>
      <c r="F323" s="121">
        <v>900</v>
      </c>
      <c r="G323" s="121" t="s">
        <v>476</v>
      </c>
      <c r="H323" s="121">
        <v>117.74</v>
      </c>
      <c r="I323" s="89">
        <f>MEDIAN(H321:H323)</f>
        <v>53.54</v>
      </c>
    </row>
    <row r="324" spans="1:9">
      <c r="A324" s="110" t="str">
        <f t="shared" ref="A324:A387" si="5">B324&amp;C324&amp;D324</f>
        <v>Old FortWaterInside</v>
      </c>
      <c r="B324" s="120" t="s">
        <v>410</v>
      </c>
      <c r="C324" s="121" t="s">
        <v>477</v>
      </c>
      <c r="D324" s="121" t="s">
        <v>432</v>
      </c>
      <c r="E324" s="121">
        <v>0.93</v>
      </c>
      <c r="F324" s="121">
        <v>1700</v>
      </c>
      <c r="G324" s="121" t="s">
        <v>476</v>
      </c>
      <c r="H324" s="121">
        <v>31.7</v>
      </c>
    </row>
    <row r="325" spans="1:9">
      <c r="A325" s="110" t="str">
        <f t="shared" si="5"/>
        <v>Old North State Water Company - Asheboro Country Club EstatesWaterInside</v>
      </c>
      <c r="B325" s="120" t="s">
        <v>1704</v>
      </c>
      <c r="C325" s="121" t="s">
        <v>477</v>
      </c>
      <c r="D325" s="121" t="s">
        <v>432</v>
      </c>
      <c r="E325" s="121"/>
      <c r="F325" s="121">
        <v>26</v>
      </c>
      <c r="G325" s="121" t="s">
        <v>476</v>
      </c>
      <c r="H325" s="121">
        <v>52.86</v>
      </c>
    </row>
    <row r="326" spans="1:9">
      <c r="A326" s="110" t="str">
        <f t="shared" si="5"/>
        <v>Old North State Water Company - Bingham Woods Mobile Home ParkWaterInside</v>
      </c>
      <c r="B326" s="120" t="s">
        <v>1705</v>
      </c>
      <c r="C326" s="121" t="s">
        <v>477</v>
      </c>
      <c r="D326" s="121" t="s">
        <v>432</v>
      </c>
      <c r="E326" s="121"/>
      <c r="F326" s="121">
        <v>190</v>
      </c>
      <c r="G326" s="121" t="s">
        <v>476</v>
      </c>
      <c r="H326" s="121">
        <v>61.96</v>
      </c>
    </row>
    <row r="327" spans="1:9">
      <c r="A327" s="110" t="str">
        <f t="shared" si="5"/>
        <v>Old North State Water Company - Blawell SubdivisionWaterInside</v>
      </c>
      <c r="B327" s="120" t="s">
        <v>1706</v>
      </c>
      <c r="C327" s="121" t="s">
        <v>477</v>
      </c>
      <c r="D327" s="121" t="s">
        <v>432</v>
      </c>
      <c r="E327" s="121"/>
      <c r="F327" s="121">
        <v>96</v>
      </c>
      <c r="G327" s="121" t="s">
        <v>476</v>
      </c>
      <c r="H327" s="121">
        <v>39.159999999999997</v>
      </c>
    </row>
    <row r="328" spans="1:9">
      <c r="A328" s="110" t="str">
        <f t="shared" si="5"/>
        <v>Old North State Water Company - Dogwood Acres SubdivisionWaterInside</v>
      </c>
      <c r="B328" s="120" t="s">
        <v>1707</v>
      </c>
      <c r="C328" s="121" t="s">
        <v>477</v>
      </c>
      <c r="D328" s="121" t="s">
        <v>432</v>
      </c>
      <c r="E328" s="121"/>
      <c r="F328" s="121">
        <v>88</v>
      </c>
      <c r="G328" s="121" t="s">
        <v>476</v>
      </c>
      <c r="H328" s="121">
        <v>61.96</v>
      </c>
    </row>
    <row r="329" spans="1:9">
      <c r="A329" s="110" t="str">
        <f t="shared" si="5"/>
        <v>Old North State Water Company - Stateside SubdivisionWaterInside</v>
      </c>
      <c r="B329" s="120" t="s">
        <v>1708</v>
      </c>
      <c r="C329" s="121" t="s">
        <v>477</v>
      </c>
      <c r="D329" s="121" t="s">
        <v>432</v>
      </c>
      <c r="E329" s="121"/>
      <c r="F329" s="121">
        <v>26729</v>
      </c>
      <c r="G329" s="121" t="s">
        <v>476</v>
      </c>
      <c r="H329" s="121">
        <v>45</v>
      </c>
    </row>
    <row r="330" spans="1:9">
      <c r="A330" s="110" t="str">
        <f t="shared" si="5"/>
        <v>Old North State Water Company - Twin Lake FarmWaterInside</v>
      </c>
      <c r="B330" s="120" t="s">
        <v>1709</v>
      </c>
      <c r="C330" s="121" t="s">
        <v>477</v>
      </c>
      <c r="D330" s="121" t="s">
        <v>432</v>
      </c>
      <c r="E330" s="121"/>
      <c r="F330" s="121">
        <v>208</v>
      </c>
      <c r="G330" s="121" t="s">
        <v>476</v>
      </c>
      <c r="H330" s="121">
        <v>61.96</v>
      </c>
    </row>
    <row r="331" spans="1:9">
      <c r="A331" s="110" t="str">
        <f t="shared" si="5"/>
        <v>ONWASAWaterInside</v>
      </c>
      <c r="B331" s="120" t="s">
        <v>277</v>
      </c>
      <c r="C331" s="121" t="s">
        <v>477</v>
      </c>
      <c r="D331" s="121" t="s">
        <v>432</v>
      </c>
      <c r="E331" s="121">
        <v>1.21</v>
      </c>
      <c r="F331" s="121">
        <v>144155</v>
      </c>
      <c r="G331" s="121" t="s">
        <v>476</v>
      </c>
      <c r="H331" s="121">
        <v>35.32</v>
      </c>
    </row>
    <row r="332" spans="1:9">
      <c r="A332" s="110" t="str">
        <f t="shared" si="5"/>
        <v>Orange-AlamanceWaterInside</v>
      </c>
      <c r="B332" s="129" t="s">
        <v>969</v>
      </c>
      <c r="C332" s="121" t="s">
        <v>477</v>
      </c>
      <c r="D332" s="121" t="s">
        <v>432</v>
      </c>
      <c r="E332" s="121"/>
      <c r="F332" s="121">
        <v>8892</v>
      </c>
      <c r="G332" s="121" t="s">
        <v>476</v>
      </c>
      <c r="H332" s="121">
        <v>46.4</v>
      </c>
    </row>
    <row r="333" spans="1:9">
      <c r="A333" s="110" t="str">
        <f t="shared" si="5"/>
        <v>OrientalWaterInside</v>
      </c>
      <c r="B333" s="120" t="s">
        <v>278</v>
      </c>
      <c r="C333" s="121" t="s">
        <v>477</v>
      </c>
      <c r="D333" s="121" t="s">
        <v>432</v>
      </c>
      <c r="E333" s="121">
        <v>0.96</v>
      </c>
      <c r="F333" s="121">
        <v>1136</v>
      </c>
      <c r="G333" s="121" t="s">
        <v>476</v>
      </c>
      <c r="H333" s="121">
        <v>35.950000000000003</v>
      </c>
    </row>
    <row r="334" spans="1:9">
      <c r="A334" s="110" t="str">
        <f t="shared" si="5"/>
        <v>Ossipee SDWaterInside</v>
      </c>
      <c r="B334" s="129" t="s">
        <v>965</v>
      </c>
      <c r="C334" s="121" t="s">
        <v>477</v>
      </c>
      <c r="D334" s="121" t="s">
        <v>432</v>
      </c>
      <c r="E334" s="121">
        <v>0.79</v>
      </c>
      <c r="F334" s="121">
        <v>2390</v>
      </c>
      <c r="G334" s="121" t="s">
        <v>476</v>
      </c>
      <c r="H334" s="121">
        <v>58.15</v>
      </c>
    </row>
    <row r="335" spans="1:9">
      <c r="A335" s="110" t="str">
        <f t="shared" si="5"/>
        <v>Orange Water and Sewer AuthorityWaterInside</v>
      </c>
      <c r="B335" s="129" t="s">
        <v>971</v>
      </c>
      <c r="C335" s="121" t="s">
        <v>477</v>
      </c>
      <c r="D335" s="121" t="s">
        <v>432</v>
      </c>
      <c r="E335" s="121">
        <v>1.1100000000000001</v>
      </c>
      <c r="F335" s="121">
        <v>86300</v>
      </c>
      <c r="G335" s="121" t="s">
        <v>476</v>
      </c>
      <c r="H335" s="121">
        <v>51.02</v>
      </c>
    </row>
    <row r="336" spans="1:9">
      <c r="A336" s="110" t="str">
        <f t="shared" si="5"/>
        <v>OxfordWaterInside</v>
      </c>
      <c r="B336" s="120" t="s">
        <v>279</v>
      </c>
      <c r="C336" s="121" t="s">
        <v>477</v>
      </c>
      <c r="D336" s="121" t="s">
        <v>432</v>
      </c>
      <c r="E336" s="121">
        <v>2.06</v>
      </c>
      <c r="F336" s="121">
        <v>8721</v>
      </c>
      <c r="G336" s="121" t="s">
        <v>476</v>
      </c>
      <c r="H336" s="121">
        <v>42.91</v>
      </c>
    </row>
    <row r="337" spans="1:9">
      <c r="A337" s="110" t="str">
        <f t="shared" si="5"/>
        <v>Pamlico County Water SystemWaterInside</v>
      </c>
      <c r="B337" s="129" t="s">
        <v>962</v>
      </c>
      <c r="C337" s="121" t="s">
        <v>477</v>
      </c>
      <c r="D337" s="121" t="s">
        <v>432</v>
      </c>
      <c r="E337" s="121">
        <v>0.94</v>
      </c>
      <c r="F337" s="121">
        <v>19665</v>
      </c>
      <c r="G337" s="121" t="s">
        <v>476</v>
      </c>
      <c r="H337" s="121">
        <v>41.75</v>
      </c>
    </row>
    <row r="338" spans="1:9">
      <c r="A338" s="110" t="str">
        <f t="shared" si="5"/>
        <v>ParktonWaterInside</v>
      </c>
      <c r="B338" s="120" t="s">
        <v>280</v>
      </c>
      <c r="C338" s="121" t="s">
        <v>477</v>
      </c>
      <c r="D338" s="121" t="s">
        <v>432</v>
      </c>
      <c r="E338" s="121">
        <v>0.77</v>
      </c>
      <c r="F338" s="121">
        <v>487</v>
      </c>
      <c r="G338" s="121" t="s">
        <v>476</v>
      </c>
      <c r="H338" s="121">
        <v>44.6</v>
      </c>
    </row>
    <row r="339" spans="1:9">
      <c r="A339" s="110" t="str">
        <f t="shared" si="5"/>
        <v>ParmeleWaterInside</v>
      </c>
      <c r="B339" s="120" t="s">
        <v>281</v>
      </c>
      <c r="C339" s="121" t="s">
        <v>477</v>
      </c>
      <c r="D339" s="121" t="s">
        <v>432</v>
      </c>
      <c r="E339" s="121">
        <v>0.56000000000000005</v>
      </c>
      <c r="F339" s="121">
        <v>262</v>
      </c>
      <c r="G339" s="121" t="s">
        <v>476</v>
      </c>
      <c r="H339" s="121">
        <v>38</v>
      </c>
    </row>
    <row r="340" spans="1:9">
      <c r="A340" s="110" t="str">
        <f t="shared" si="5"/>
        <v>PeachlandWaterInside</v>
      </c>
      <c r="B340" s="120" t="s">
        <v>283</v>
      </c>
      <c r="C340" s="121" t="s">
        <v>477</v>
      </c>
      <c r="D340" s="121" t="s">
        <v>432</v>
      </c>
      <c r="E340" s="121">
        <v>0.79</v>
      </c>
      <c r="F340" s="121">
        <v>423</v>
      </c>
      <c r="G340" s="121" t="s">
        <v>476</v>
      </c>
      <c r="H340" s="121">
        <v>52.7</v>
      </c>
    </row>
    <row r="341" spans="1:9">
      <c r="A341" s="110" t="str">
        <f t="shared" si="5"/>
        <v>PembrokeWaterInside</v>
      </c>
      <c r="B341" s="120" t="s">
        <v>284</v>
      </c>
      <c r="C341" s="121" t="s">
        <v>477</v>
      </c>
      <c r="D341" s="121" t="s">
        <v>432</v>
      </c>
      <c r="E341" s="121">
        <v>0.91</v>
      </c>
      <c r="F341" s="121">
        <v>3204</v>
      </c>
      <c r="G341" s="121" t="s">
        <v>476</v>
      </c>
      <c r="H341" s="121">
        <v>21.47</v>
      </c>
    </row>
    <row r="342" spans="1:9">
      <c r="A342" s="110" t="str">
        <f t="shared" si="5"/>
        <v>Pender County - Central Pender Water and Sewer District, Moore's Creek Water and Sewer DistrictWaterInside</v>
      </c>
      <c r="B342" s="120" t="s">
        <v>411</v>
      </c>
      <c r="C342" s="121" t="s">
        <v>477</v>
      </c>
      <c r="D342" s="121" t="s">
        <v>432</v>
      </c>
      <c r="E342" s="121">
        <v>1.27</v>
      </c>
      <c r="F342" s="121">
        <v>25481</v>
      </c>
      <c r="G342" s="121" t="s">
        <v>476</v>
      </c>
      <c r="H342" s="121">
        <v>65</v>
      </c>
    </row>
    <row r="343" spans="1:9">
      <c r="A343" s="110" t="str">
        <f t="shared" si="5"/>
        <v>Pender County - Maple Hill Water DistrictWaterInside</v>
      </c>
      <c r="B343" s="120" t="s">
        <v>285</v>
      </c>
      <c r="C343" s="121" t="s">
        <v>477</v>
      </c>
      <c r="D343" s="121" t="s">
        <v>432</v>
      </c>
      <c r="E343" s="121">
        <v>1.27</v>
      </c>
      <c r="F343" s="121">
        <v>968</v>
      </c>
      <c r="G343" s="121" t="s">
        <v>476</v>
      </c>
      <c r="H343" s="121">
        <v>49.5</v>
      </c>
    </row>
    <row r="344" spans="1:9">
      <c r="A344" s="110" t="str">
        <f t="shared" si="5"/>
        <v>Pender County - Rocky Point-Topsail Water and Sewer DistrictWaterInside</v>
      </c>
      <c r="B344" s="120" t="s">
        <v>454</v>
      </c>
      <c r="C344" s="121" t="s">
        <v>477</v>
      </c>
      <c r="D344" s="121" t="s">
        <v>432</v>
      </c>
      <c r="E344" s="121">
        <v>1.27</v>
      </c>
      <c r="F344" s="121">
        <v>25481</v>
      </c>
      <c r="G344" s="121" t="s">
        <v>476</v>
      </c>
      <c r="H344" s="121">
        <v>60</v>
      </c>
    </row>
    <row r="345" spans="1:9">
      <c r="A345" s="110" t="str">
        <f t="shared" si="5"/>
        <v>Pender County - Scott's Hill Water and Sewer DistrictWaterInside</v>
      </c>
      <c r="B345" s="120" t="s">
        <v>455</v>
      </c>
      <c r="C345" s="121" t="s">
        <v>477</v>
      </c>
      <c r="D345" s="121" t="s">
        <v>432</v>
      </c>
      <c r="E345" s="121">
        <v>1.27</v>
      </c>
      <c r="F345" s="121">
        <v>25481</v>
      </c>
      <c r="G345" s="121" t="s">
        <v>476</v>
      </c>
      <c r="H345" s="121">
        <v>60</v>
      </c>
      <c r="I345" s="89">
        <f>MEDIAN(H342:H345)</f>
        <v>60</v>
      </c>
    </row>
    <row r="346" spans="1:9">
      <c r="A346" s="110" t="str">
        <f t="shared" si="5"/>
        <v>Perquimans CountyWaterInside</v>
      </c>
      <c r="B346" s="120" t="s">
        <v>286</v>
      </c>
      <c r="C346" s="121" t="s">
        <v>477</v>
      </c>
      <c r="D346" s="121" t="s">
        <v>432</v>
      </c>
      <c r="E346" s="121">
        <v>1.08</v>
      </c>
      <c r="F346" s="121">
        <v>11314</v>
      </c>
      <c r="G346" s="121" t="s">
        <v>476</v>
      </c>
      <c r="H346" s="121">
        <v>53.5</v>
      </c>
    </row>
    <row r="347" spans="1:9">
      <c r="A347" s="110" t="str">
        <f t="shared" si="5"/>
        <v>Pfeiffer-North Stanly WAWaterInside</v>
      </c>
      <c r="B347" s="129" t="s">
        <v>948</v>
      </c>
      <c r="C347" s="121" t="s">
        <v>477</v>
      </c>
      <c r="D347" s="121" t="s">
        <v>432</v>
      </c>
      <c r="E347" s="121"/>
      <c r="F347" s="121">
        <v>4199</v>
      </c>
      <c r="G347" s="121" t="s">
        <v>476</v>
      </c>
      <c r="H347" s="121">
        <v>46.53</v>
      </c>
    </row>
    <row r="348" spans="1:9">
      <c r="A348" s="110" t="str">
        <f t="shared" si="5"/>
        <v>PikevilleWaterInside</v>
      </c>
      <c r="B348" s="120" t="s">
        <v>412</v>
      </c>
      <c r="C348" s="121" t="s">
        <v>477</v>
      </c>
      <c r="D348" s="121" t="s">
        <v>432</v>
      </c>
      <c r="E348" s="121">
        <v>1</v>
      </c>
      <c r="F348" s="121">
        <v>896</v>
      </c>
      <c r="G348" s="121" t="s">
        <v>476</v>
      </c>
      <c r="H348" s="121">
        <v>68.599999999999994</v>
      </c>
    </row>
    <row r="349" spans="1:9">
      <c r="A349" s="110" t="str">
        <f t="shared" si="5"/>
        <v>Pilot MountainWaterInside</v>
      </c>
      <c r="B349" s="120" t="s">
        <v>287</v>
      </c>
      <c r="C349" s="121" t="s">
        <v>477</v>
      </c>
      <c r="D349" s="121" t="s">
        <v>432</v>
      </c>
      <c r="E349" s="121">
        <v>0.87</v>
      </c>
      <c r="F349" s="121">
        <v>1976</v>
      </c>
      <c r="G349" s="121" t="s">
        <v>476</v>
      </c>
      <c r="H349" s="121">
        <v>52.68</v>
      </c>
    </row>
    <row r="350" spans="1:9">
      <c r="A350" s="110" t="str">
        <f t="shared" si="5"/>
        <v>Pine Knoll ShoresWaterInside</v>
      </c>
      <c r="B350" s="120" t="s">
        <v>413</v>
      </c>
      <c r="C350" s="121" t="s">
        <v>477</v>
      </c>
      <c r="D350" s="121" t="s">
        <v>432</v>
      </c>
      <c r="E350" s="121">
        <v>1.19</v>
      </c>
      <c r="F350" s="121">
        <v>4472</v>
      </c>
      <c r="G350" s="121" t="s">
        <v>476</v>
      </c>
      <c r="H350" s="121">
        <v>35.299999999999997</v>
      </c>
    </row>
    <row r="351" spans="1:9">
      <c r="A351" s="110" t="str">
        <f t="shared" si="5"/>
        <v>Pine LevelWaterInside</v>
      </c>
      <c r="B351" s="120" t="s">
        <v>288</v>
      </c>
      <c r="C351" s="121" t="s">
        <v>477</v>
      </c>
      <c r="D351" s="121" t="s">
        <v>432</v>
      </c>
      <c r="E351" s="121">
        <v>1.19</v>
      </c>
      <c r="F351" s="121">
        <v>2651</v>
      </c>
      <c r="G351" s="121" t="s">
        <v>476</v>
      </c>
      <c r="H351" s="121">
        <v>33.96</v>
      </c>
    </row>
    <row r="352" spans="1:9">
      <c r="A352" s="110" t="str">
        <f t="shared" si="5"/>
        <v>PinebluffWaterInside</v>
      </c>
      <c r="B352" s="120" t="s">
        <v>289</v>
      </c>
      <c r="C352" s="121" t="s">
        <v>477</v>
      </c>
      <c r="D352" s="121" t="s">
        <v>432</v>
      </c>
      <c r="E352" s="121">
        <v>1.26</v>
      </c>
      <c r="F352" s="121">
        <v>2219</v>
      </c>
      <c r="G352" s="121" t="s">
        <v>476</v>
      </c>
      <c r="H352" s="121">
        <v>32.799999999999997</v>
      </c>
    </row>
    <row r="353" spans="1:8">
      <c r="A353" s="110" t="str">
        <f t="shared" si="5"/>
        <v>PinetopsWaterInside</v>
      </c>
      <c r="B353" s="120" t="s">
        <v>290</v>
      </c>
      <c r="C353" s="121" t="s">
        <v>477</v>
      </c>
      <c r="D353" s="121" t="s">
        <v>432</v>
      </c>
      <c r="E353" s="121">
        <v>1.1000000000000001</v>
      </c>
      <c r="F353" s="121">
        <v>1312</v>
      </c>
      <c r="G353" s="121" t="s">
        <v>476</v>
      </c>
      <c r="H353" s="121">
        <v>35.71</v>
      </c>
    </row>
    <row r="354" spans="1:8">
      <c r="A354" s="110" t="str">
        <f t="shared" si="5"/>
        <v>Pink HillWaterInside</v>
      </c>
      <c r="B354" s="120" t="s">
        <v>291</v>
      </c>
      <c r="C354" s="121" t="s">
        <v>477</v>
      </c>
      <c r="D354" s="121" t="s">
        <v>432</v>
      </c>
      <c r="E354" s="121">
        <v>0.73</v>
      </c>
      <c r="F354" s="121">
        <v>950</v>
      </c>
      <c r="G354" s="121" t="s">
        <v>476</v>
      </c>
      <c r="H354" s="121">
        <v>51.5</v>
      </c>
    </row>
    <row r="355" spans="1:8">
      <c r="A355" s="110" t="str">
        <f t="shared" si="5"/>
        <v>PittsboroWaterInside</v>
      </c>
      <c r="B355" s="120" t="s">
        <v>292</v>
      </c>
      <c r="C355" s="121" t="s">
        <v>477</v>
      </c>
      <c r="D355" s="121" t="s">
        <v>432</v>
      </c>
      <c r="E355" s="121">
        <v>1.46</v>
      </c>
      <c r="F355" s="121">
        <v>4590</v>
      </c>
      <c r="G355" s="121" t="s">
        <v>476</v>
      </c>
      <c r="H355" s="121">
        <v>69.87</v>
      </c>
    </row>
    <row r="356" spans="1:8">
      <c r="A356" s="110" t="str">
        <f t="shared" si="5"/>
        <v>PlymouthWaterInside</v>
      </c>
      <c r="B356" s="120" t="s">
        <v>293</v>
      </c>
      <c r="C356" s="121" t="s">
        <v>477</v>
      </c>
      <c r="D356" s="121" t="s">
        <v>432</v>
      </c>
      <c r="E356" s="121">
        <v>0.88</v>
      </c>
      <c r="F356" s="121">
        <v>3243</v>
      </c>
      <c r="G356" s="121" t="s">
        <v>476</v>
      </c>
      <c r="H356" s="121">
        <v>63</v>
      </c>
    </row>
    <row r="357" spans="1:8">
      <c r="A357" s="110" t="str">
        <f t="shared" si="5"/>
        <v>PolktonWaterInside</v>
      </c>
      <c r="B357" s="120" t="s">
        <v>294</v>
      </c>
      <c r="C357" s="121" t="s">
        <v>477</v>
      </c>
      <c r="D357" s="121" t="s">
        <v>432</v>
      </c>
      <c r="E357" s="121">
        <v>1.1100000000000001</v>
      </c>
      <c r="F357" s="121">
        <v>838</v>
      </c>
      <c r="G357" s="121" t="s">
        <v>476</v>
      </c>
      <c r="H357" s="121">
        <v>48.79</v>
      </c>
    </row>
    <row r="358" spans="1:8">
      <c r="A358" s="110" t="str">
        <f t="shared" si="5"/>
        <v>PolkvilleWaterInside</v>
      </c>
      <c r="B358" s="120" t="s">
        <v>494</v>
      </c>
      <c r="C358" s="121" t="s">
        <v>477</v>
      </c>
      <c r="D358" s="121" t="s">
        <v>432</v>
      </c>
      <c r="E358" s="121"/>
      <c r="F358" s="121">
        <v>516</v>
      </c>
      <c r="G358" s="121" t="s">
        <v>476</v>
      </c>
      <c r="H358" s="121">
        <v>63</v>
      </c>
    </row>
    <row r="359" spans="1:8">
      <c r="A359" s="110" t="str">
        <f t="shared" si="5"/>
        <v>PollocksvilleWaterInside</v>
      </c>
      <c r="B359" s="120" t="s">
        <v>414</v>
      </c>
      <c r="C359" s="121" t="s">
        <v>477</v>
      </c>
      <c r="D359" s="121" t="s">
        <v>432</v>
      </c>
      <c r="E359" s="121">
        <v>0.77</v>
      </c>
      <c r="F359" s="121">
        <v>858</v>
      </c>
      <c r="G359" s="121" t="s">
        <v>476</v>
      </c>
      <c r="H359" s="121">
        <v>56.75</v>
      </c>
    </row>
    <row r="360" spans="1:8">
      <c r="A360" s="110" t="str">
        <f t="shared" si="5"/>
        <v>PowellsvilleWaterInside</v>
      </c>
      <c r="B360" s="120" t="s">
        <v>415</v>
      </c>
      <c r="C360" s="121" t="s">
        <v>477</v>
      </c>
      <c r="D360" s="121" t="s">
        <v>432</v>
      </c>
      <c r="E360" s="121">
        <v>0.64</v>
      </c>
      <c r="F360" s="121">
        <v>482</v>
      </c>
      <c r="G360" s="121" t="s">
        <v>476</v>
      </c>
      <c r="H360" s="121">
        <v>40</v>
      </c>
    </row>
    <row r="361" spans="1:8">
      <c r="A361" s="110" t="str">
        <f t="shared" si="5"/>
        <v>PrincetonWaterInside</v>
      </c>
      <c r="B361" s="120" t="s">
        <v>295</v>
      </c>
      <c r="C361" s="121" t="s">
        <v>477</v>
      </c>
      <c r="D361" s="121" t="s">
        <v>432</v>
      </c>
      <c r="E361" s="121">
        <v>1.19</v>
      </c>
      <c r="F361" s="121">
        <v>1326</v>
      </c>
      <c r="G361" s="121" t="s">
        <v>476</v>
      </c>
      <c r="H361" s="121">
        <v>54.61</v>
      </c>
    </row>
    <row r="362" spans="1:8">
      <c r="A362" s="110" t="str">
        <f t="shared" si="5"/>
        <v>RaefordWaterInside</v>
      </c>
      <c r="B362" s="120" t="s">
        <v>296</v>
      </c>
      <c r="C362" s="121" t="s">
        <v>477</v>
      </c>
      <c r="D362" s="121" t="s">
        <v>432</v>
      </c>
      <c r="E362" s="121">
        <v>0.98</v>
      </c>
      <c r="F362" s="121">
        <v>7119</v>
      </c>
      <c r="G362" s="121" t="s">
        <v>476</v>
      </c>
      <c r="H362" s="121">
        <v>25.04</v>
      </c>
    </row>
    <row r="363" spans="1:8">
      <c r="A363" s="110" t="str">
        <f t="shared" si="5"/>
        <v>RaleighWaterInside</v>
      </c>
      <c r="B363" s="129" t="s">
        <v>914</v>
      </c>
      <c r="C363" s="121" t="s">
        <v>477</v>
      </c>
      <c r="D363" s="121" t="s">
        <v>432</v>
      </c>
      <c r="E363" s="121">
        <v>1.75</v>
      </c>
      <c r="F363" s="121">
        <v>620000</v>
      </c>
      <c r="G363" s="121" t="s">
        <v>476</v>
      </c>
      <c r="H363" s="121">
        <v>30.57</v>
      </c>
    </row>
    <row r="364" spans="1:8">
      <c r="A364" s="110" t="str">
        <f t="shared" si="5"/>
        <v>RamseurWaterInside</v>
      </c>
      <c r="B364" s="120" t="s">
        <v>297</v>
      </c>
      <c r="C364" s="121" t="s">
        <v>477</v>
      </c>
      <c r="D364" s="121" t="s">
        <v>432</v>
      </c>
      <c r="E364" s="121">
        <v>1.04</v>
      </c>
      <c r="F364" s="121">
        <v>2893</v>
      </c>
      <c r="G364" s="121" t="s">
        <v>476</v>
      </c>
      <c r="H364" s="121">
        <v>36.299999999999997</v>
      </c>
    </row>
    <row r="365" spans="1:8">
      <c r="A365" s="110" t="str">
        <f t="shared" si="5"/>
        <v>City of RandlemanWaterInside</v>
      </c>
      <c r="B365" s="125" t="s">
        <v>1484</v>
      </c>
      <c r="C365" s="121" t="s">
        <v>477</v>
      </c>
      <c r="D365" s="121" t="s">
        <v>432</v>
      </c>
      <c r="E365" s="121">
        <v>1.22</v>
      </c>
      <c r="F365" s="121">
        <v>6767</v>
      </c>
      <c r="G365" s="121" t="s">
        <v>476</v>
      </c>
      <c r="H365" s="121">
        <v>38.65</v>
      </c>
    </row>
    <row r="366" spans="1:8">
      <c r="A366" s="110" t="str">
        <f t="shared" si="5"/>
        <v>RanloWaterInside</v>
      </c>
      <c r="B366" s="120" t="s">
        <v>436</v>
      </c>
      <c r="C366" s="121" t="s">
        <v>477</v>
      </c>
      <c r="D366" s="121" t="s">
        <v>432</v>
      </c>
      <c r="E366" s="121">
        <v>1.21</v>
      </c>
      <c r="F366" s="121">
        <v>4511</v>
      </c>
      <c r="G366" s="121" t="s">
        <v>476</v>
      </c>
      <c r="H366" s="121">
        <v>47.95</v>
      </c>
    </row>
    <row r="367" spans="1:8">
      <c r="A367" s="110" t="str">
        <f t="shared" si="5"/>
        <v>Red SpringsWaterInside</v>
      </c>
      <c r="B367" s="120" t="s">
        <v>298</v>
      </c>
      <c r="C367" s="121" t="s">
        <v>477</v>
      </c>
      <c r="D367" s="121" t="s">
        <v>432</v>
      </c>
      <c r="E367" s="121">
        <v>0.85</v>
      </c>
      <c r="F367" s="121">
        <v>4493</v>
      </c>
      <c r="G367" s="121" t="s">
        <v>476</v>
      </c>
      <c r="H367" s="121">
        <v>30</v>
      </c>
    </row>
    <row r="368" spans="1:8">
      <c r="A368" s="110" t="str">
        <f t="shared" si="5"/>
        <v>ReidsvilleWaterInside</v>
      </c>
      <c r="B368" s="120" t="s">
        <v>299</v>
      </c>
      <c r="C368" s="121" t="s">
        <v>477</v>
      </c>
      <c r="D368" s="121" t="s">
        <v>432</v>
      </c>
      <c r="E368" s="121">
        <v>1.02</v>
      </c>
      <c r="F368" s="121">
        <v>14087</v>
      </c>
      <c r="G368" s="121" t="s">
        <v>476</v>
      </c>
      <c r="H368" s="121">
        <v>19.399999999999999</v>
      </c>
    </row>
    <row r="369" spans="1:8">
      <c r="A369" s="110" t="str">
        <f t="shared" si="5"/>
        <v>RhodhissWaterInside</v>
      </c>
      <c r="B369" s="120" t="s">
        <v>300</v>
      </c>
      <c r="C369" s="121" t="s">
        <v>477</v>
      </c>
      <c r="D369" s="121" t="s">
        <v>432</v>
      </c>
      <c r="E369" s="121">
        <v>0.81</v>
      </c>
      <c r="F369" s="121">
        <v>937</v>
      </c>
      <c r="G369" s="121" t="s">
        <v>476</v>
      </c>
      <c r="H369" s="121">
        <v>50.66</v>
      </c>
    </row>
    <row r="370" spans="1:8">
      <c r="A370" s="110" t="str">
        <f t="shared" si="5"/>
        <v>Rich SquareWaterInside</v>
      </c>
      <c r="B370" s="120" t="s">
        <v>907</v>
      </c>
      <c r="C370" s="121" t="s">
        <v>477</v>
      </c>
      <c r="D370" s="121" t="s">
        <v>432</v>
      </c>
      <c r="E370" s="121"/>
      <c r="F370" s="121">
        <v>1067</v>
      </c>
      <c r="G370" s="121" t="s">
        <v>476</v>
      </c>
      <c r="H370" s="121">
        <v>27.8</v>
      </c>
    </row>
    <row r="371" spans="1:8">
      <c r="A371" s="110" t="str">
        <f t="shared" si="5"/>
        <v>River BendWaterInside</v>
      </c>
      <c r="B371" s="120" t="s">
        <v>301</v>
      </c>
      <c r="C371" s="121" t="s">
        <v>477</v>
      </c>
      <c r="D371" s="121" t="s">
        <v>432</v>
      </c>
      <c r="E371" s="121">
        <v>1.24</v>
      </c>
      <c r="F371" s="121">
        <v>2846</v>
      </c>
      <c r="G371" s="121" t="s">
        <v>476</v>
      </c>
      <c r="H371" s="121">
        <v>36.619999999999997</v>
      </c>
    </row>
    <row r="372" spans="1:8">
      <c r="A372" s="110" t="str">
        <f t="shared" si="5"/>
        <v>Roanoke Rapids SDWaterInside</v>
      </c>
      <c r="B372" s="129" t="s">
        <v>897</v>
      </c>
      <c r="C372" s="121" t="s">
        <v>477</v>
      </c>
      <c r="D372" s="121" t="s">
        <v>432</v>
      </c>
      <c r="E372" s="121">
        <v>1.1299999999999999</v>
      </c>
      <c r="F372" s="121">
        <v>16615</v>
      </c>
      <c r="G372" s="121" t="s">
        <v>476</v>
      </c>
      <c r="H372" s="121">
        <v>22.65</v>
      </c>
    </row>
    <row r="373" spans="1:8">
      <c r="A373" s="110" t="str">
        <f t="shared" si="5"/>
        <v>Robbins Water SystemWaterInside</v>
      </c>
      <c r="B373" s="129" t="s">
        <v>895</v>
      </c>
      <c r="C373" s="121" t="s">
        <v>477</v>
      </c>
      <c r="D373" s="121" t="s">
        <v>432</v>
      </c>
      <c r="E373" s="121">
        <v>0.86</v>
      </c>
      <c r="F373" s="121">
        <v>1579</v>
      </c>
      <c r="G373" s="121" t="s">
        <v>476</v>
      </c>
      <c r="H373" s="121">
        <v>51.89</v>
      </c>
    </row>
    <row r="374" spans="1:8">
      <c r="A374" s="110" t="str">
        <f t="shared" si="5"/>
        <v>RobbinsvilleWaterInside</v>
      </c>
      <c r="B374" s="120" t="s">
        <v>416</v>
      </c>
      <c r="C374" s="121" t="s">
        <v>477</v>
      </c>
      <c r="D374" s="121" t="s">
        <v>432</v>
      </c>
      <c r="E374" s="121">
        <v>0.81</v>
      </c>
      <c r="F374" s="121">
        <v>2916</v>
      </c>
      <c r="G374" s="121" t="s">
        <v>476</v>
      </c>
      <c r="H374" s="121">
        <v>51.38</v>
      </c>
    </row>
    <row r="375" spans="1:8">
      <c r="A375" s="110" t="str">
        <f t="shared" si="5"/>
        <v>RobersonvilleWaterInside</v>
      </c>
      <c r="B375" s="120" t="s">
        <v>891</v>
      </c>
      <c r="C375" s="121" t="s">
        <v>477</v>
      </c>
      <c r="D375" s="121" t="s">
        <v>432</v>
      </c>
      <c r="E375" s="121"/>
      <c r="F375" s="121">
        <v>1445</v>
      </c>
      <c r="G375" s="121" t="s">
        <v>476</v>
      </c>
      <c r="H375" s="121">
        <v>46.5</v>
      </c>
    </row>
    <row r="376" spans="1:8">
      <c r="A376" s="110" t="str">
        <f t="shared" si="5"/>
        <v>Robeson CoWaterInside</v>
      </c>
      <c r="B376" s="129" t="s">
        <v>889</v>
      </c>
      <c r="C376" s="121" t="s">
        <v>477</v>
      </c>
      <c r="D376" s="121" t="s">
        <v>432</v>
      </c>
      <c r="E376" s="121">
        <v>0.95</v>
      </c>
      <c r="F376" s="121">
        <v>65303</v>
      </c>
      <c r="G376" s="121" t="s">
        <v>476</v>
      </c>
      <c r="H376" s="121">
        <v>37.5</v>
      </c>
    </row>
    <row r="377" spans="1:8">
      <c r="A377" s="110" t="str">
        <f t="shared" si="5"/>
        <v>RockinghamWaterInside</v>
      </c>
      <c r="B377" s="120" t="s">
        <v>302</v>
      </c>
      <c r="C377" s="121" t="s">
        <v>477</v>
      </c>
      <c r="D377" s="121" t="s">
        <v>432</v>
      </c>
      <c r="E377" s="121">
        <v>0.97</v>
      </c>
      <c r="F377" s="121">
        <v>12204</v>
      </c>
      <c r="G377" s="121" t="s">
        <v>476</v>
      </c>
      <c r="H377" s="121">
        <v>16.5</v>
      </c>
    </row>
    <row r="378" spans="1:8">
      <c r="A378" s="110" t="str">
        <f t="shared" si="5"/>
        <v>Rockingham CoWaterInside</v>
      </c>
      <c r="B378" s="129" t="s">
        <v>885</v>
      </c>
      <c r="C378" s="121" t="s">
        <v>477</v>
      </c>
      <c r="D378" s="121" t="s">
        <v>432</v>
      </c>
      <c r="E378" s="121">
        <v>0.72</v>
      </c>
      <c r="F378" s="121">
        <v>1111</v>
      </c>
      <c r="G378" s="121" t="s">
        <v>476</v>
      </c>
      <c r="H378" s="121">
        <v>70</v>
      </c>
    </row>
    <row r="379" spans="1:8">
      <c r="A379" s="110" t="str">
        <f t="shared" si="5"/>
        <v>Rockingham CountyWaterInside</v>
      </c>
      <c r="B379" s="120" t="s">
        <v>303</v>
      </c>
      <c r="C379" s="121" t="s">
        <v>477</v>
      </c>
      <c r="D379" s="121" t="s">
        <v>432</v>
      </c>
      <c r="E379" s="121">
        <v>0.97</v>
      </c>
      <c r="F379" s="121">
        <v>1111</v>
      </c>
      <c r="G379" s="121" t="s">
        <v>476</v>
      </c>
      <c r="H379" s="121">
        <v>70</v>
      </c>
    </row>
    <row r="380" spans="1:8">
      <c r="A380" s="110" t="str">
        <f t="shared" si="5"/>
        <v>Rocky MountWaterInside</v>
      </c>
      <c r="B380" s="120" t="s">
        <v>304</v>
      </c>
      <c r="C380" s="121" t="s">
        <v>477</v>
      </c>
      <c r="D380" s="121" t="s">
        <v>432</v>
      </c>
      <c r="E380" s="121">
        <v>0.91</v>
      </c>
      <c r="F380" s="121">
        <v>54886</v>
      </c>
      <c r="G380" s="121" t="s">
        <v>476</v>
      </c>
      <c r="H380" s="121">
        <v>21.57</v>
      </c>
    </row>
    <row r="381" spans="1:8">
      <c r="A381" s="110" t="str">
        <f t="shared" si="5"/>
        <v>RondaWaterInside</v>
      </c>
      <c r="B381" s="120" t="s">
        <v>456</v>
      </c>
      <c r="C381" s="121" t="s">
        <v>477</v>
      </c>
      <c r="D381" s="121" t="s">
        <v>432</v>
      </c>
      <c r="E381" s="121"/>
      <c r="F381" s="121">
        <v>938</v>
      </c>
      <c r="G381" s="121" t="s">
        <v>476</v>
      </c>
      <c r="H381" s="121">
        <v>38.58</v>
      </c>
    </row>
    <row r="382" spans="1:8">
      <c r="A382" s="110" t="str">
        <f t="shared" si="5"/>
        <v>RoperWaterInside</v>
      </c>
      <c r="B382" s="120" t="s">
        <v>417</v>
      </c>
      <c r="C382" s="121" t="s">
        <v>477</v>
      </c>
      <c r="D382" s="121" t="s">
        <v>432</v>
      </c>
      <c r="E382" s="121">
        <v>0.68</v>
      </c>
      <c r="F382" s="121">
        <v>546</v>
      </c>
      <c r="G382" s="121" t="s">
        <v>476</v>
      </c>
      <c r="H382" s="121">
        <v>61</v>
      </c>
    </row>
    <row r="383" spans="1:8">
      <c r="A383" s="110" t="str">
        <f t="shared" si="5"/>
        <v>Rose HillWaterInside</v>
      </c>
      <c r="B383" s="120" t="s">
        <v>305</v>
      </c>
      <c r="C383" s="121" t="s">
        <v>477</v>
      </c>
      <c r="D383" s="121" t="s">
        <v>432</v>
      </c>
      <c r="E383" s="121">
        <v>0.8</v>
      </c>
      <c r="F383" s="121">
        <v>1867</v>
      </c>
      <c r="G383" s="121" t="s">
        <v>476</v>
      </c>
      <c r="H383" s="121">
        <v>36.380000000000003</v>
      </c>
    </row>
    <row r="384" spans="1:8">
      <c r="A384" s="110" t="str">
        <f t="shared" si="5"/>
        <v>RoseboroWaterInside</v>
      </c>
      <c r="B384" s="120" t="s">
        <v>306</v>
      </c>
      <c r="C384" s="121" t="s">
        <v>477</v>
      </c>
      <c r="D384" s="121" t="s">
        <v>432</v>
      </c>
      <c r="E384" s="121">
        <v>1.01</v>
      </c>
      <c r="F384" s="121">
        <v>1278</v>
      </c>
      <c r="G384" s="121" t="s">
        <v>476</v>
      </c>
      <c r="H384" s="121">
        <v>33.1</v>
      </c>
    </row>
    <row r="385" spans="1:8">
      <c r="A385" s="110" t="str">
        <f t="shared" si="5"/>
        <v>RosmanWaterInside</v>
      </c>
      <c r="B385" s="120" t="s">
        <v>418</v>
      </c>
      <c r="C385" s="121" t="s">
        <v>477</v>
      </c>
      <c r="D385" s="121" t="s">
        <v>432</v>
      </c>
      <c r="E385" s="121">
        <v>1.0900000000000001</v>
      </c>
      <c r="F385" s="121">
        <v>650</v>
      </c>
      <c r="G385" s="121" t="s">
        <v>476</v>
      </c>
      <c r="H385" s="121">
        <v>39.29</v>
      </c>
    </row>
    <row r="386" spans="1:8">
      <c r="A386" s="110" t="str">
        <f t="shared" si="5"/>
        <v>RowlandWaterInside</v>
      </c>
      <c r="B386" s="120" t="s">
        <v>419</v>
      </c>
      <c r="C386" s="121" t="s">
        <v>477</v>
      </c>
      <c r="D386" s="121" t="s">
        <v>432</v>
      </c>
      <c r="E386" s="121">
        <v>0.77</v>
      </c>
      <c r="F386" s="121">
        <v>1341</v>
      </c>
      <c r="G386" s="121" t="s">
        <v>476</v>
      </c>
      <c r="H386" s="121">
        <v>33.950000000000003</v>
      </c>
    </row>
    <row r="387" spans="1:8">
      <c r="A387" s="110" t="str">
        <f t="shared" si="5"/>
        <v>RoxboroWaterInside</v>
      </c>
      <c r="B387" s="120" t="s">
        <v>307</v>
      </c>
      <c r="C387" s="121" t="s">
        <v>477</v>
      </c>
      <c r="D387" s="121" t="s">
        <v>432</v>
      </c>
      <c r="E387" s="121">
        <v>0.88</v>
      </c>
      <c r="F387" s="121">
        <v>10832</v>
      </c>
      <c r="G387" s="121" t="s">
        <v>476</v>
      </c>
      <c r="H387" s="121">
        <v>30.42</v>
      </c>
    </row>
    <row r="388" spans="1:8">
      <c r="A388" s="110" t="str">
        <f t="shared" ref="A388:A451" si="6">B388&amp;C388&amp;D388</f>
        <v>Rutherford CollegeWaterInside</v>
      </c>
      <c r="B388" s="120" t="s">
        <v>420</v>
      </c>
      <c r="C388" s="121" t="s">
        <v>477</v>
      </c>
      <c r="D388" s="121" t="s">
        <v>432</v>
      </c>
      <c r="E388" s="121">
        <v>1.05</v>
      </c>
      <c r="F388" s="121">
        <v>2083</v>
      </c>
      <c r="G388" s="121" t="s">
        <v>476</v>
      </c>
      <c r="H388" s="121">
        <v>29.9</v>
      </c>
    </row>
    <row r="389" spans="1:8">
      <c r="A389" s="110" t="str">
        <f t="shared" si="6"/>
        <v>SalemburgWaterInside</v>
      </c>
      <c r="B389" s="120" t="s">
        <v>308</v>
      </c>
      <c r="C389" s="121" t="s">
        <v>477</v>
      </c>
      <c r="D389" s="121" t="s">
        <v>432</v>
      </c>
      <c r="E389" s="121">
        <v>0.91</v>
      </c>
      <c r="F389" s="121">
        <v>850</v>
      </c>
      <c r="G389" s="121" t="s">
        <v>476</v>
      </c>
      <c r="H389" s="121">
        <v>31.75</v>
      </c>
    </row>
    <row r="390" spans="1:8">
      <c r="A390" s="110" t="str">
        <f t="shared" si="6"/>
        <v>SalisburyWaterInside</v>
      </c>
      <c r="B390" s="129" t="s">
        <v>860</v>
      </c>
      <c r="C390" s="121" t="s">
        <v>477</v>
      </c>
      <c r="D390" s="121" t="s">
        <v>432</v>
      </c>
      <c r="E390" s="121">
        <v>1.37</v>
      </c>
      <c r="F390" s="121">
        <v>48145</v>
      </c>
      <c r="G390" s="121" t="s">
        <v>476</v>
      </c>
      <c r="H390" s="121">
        <v>32.79</v>
      </c>
    </row>
    <row r="391" spans="1:8">
      <c r="A391" s="110" t="str">
        <f t="shared" si="6"/>
        <v>SaludaWaterInside</v>
      </c>
      <c r="B391" s="120" t="s">
        <v>309</v>
      </c>
      <c r="C391" s="121" t="s">
        <v>477</v>
      </c>
      <c r="D391" s="121" t="s">
        <v>432</v>
      </c>
      <c r="E391" s="121">
        <v>1.33</v>
      </c>
      <c r="F391" s="121">
        <v>1590</v>
      </c>
      <c r="G391" s="121" t="s">
        <v>476</v>
      </c>
      <c r="H391" s="121">
        <v>66.25</v>
      </c>
    </row>
    <row r="392" spans="1:8">
      <c r="A392" s="110" t="str">
        <f t="shared" si="6"/>
        <v>Sampson CountyWaterInside</v>
      </c>
      <c r="B392" s="120" t="s">
        <v>310</v>
      </c>
      <c r="C392" s="121" t="s">
        <v>477</v>
      </c>
      <c r="D392" s="121" t="s">
        <v>432</v>
      </c>
      <c r="E392" s="121">
        <v>1.1100000000000001</v>
      </c>
      <c r="F392" s="121">
        <v>11992</v>
      </c>
      <c r="G392" s="121" t="s">
        <v>476</v>
      </c>
      <c r="H392" s="121">
        <v>43.65</v>
      </c>
    </row>
    <row r="393" spans="1:8">
      <c r="A393" s="110" t="str">
        <f t="shared" si="6"/>
        <v>SandyfieldWaterInside</v>
      </c>
      <c r="B393" s="120" t="s">
        <v>421</v>
      </c>
      <c r="C393" s="121" t="s">
        <v>477</v>
      </c>
      <c r="D393" s="121" t="s">
        <v>432</v>
      </c>
      <c r="E393" s="121">
        <v>0.8</v>
      </c>
      <c r="F393" s="121">
        <v>422</v>
      </c>
      <c r="G393" s="121" t="s">
        <v>476</v>
      </c>
      <c r="H393" s="121">
        <v>25</v>
      </c>
    </row>
    <row r="394" spans="1:8">
      <c r="A394" s="110" t="str">
        <f t="shared" si="6"/>
        <v>SanfordWaterInside</v>
      </c>
      <c r="B394" s="120" t="s">
        <v>311</v>
      </c>
      <c r="C394" s="121" t="s">
        <v>477</v>
      </c>
      <c r="D394" s="121" t="s">
        <v>432</v>
      </c>
      <c r="E394" s="121">
        <v>1.01</v>
      </c>
      <c r="F394" s="121">
        <v>47302</v>
      </c>
      <c r="G394" s="121" t="s">
        <v>476</v>
      </c>
      <c r="H394" s="121">
        <v>39.729999999999997</v>
      </c>
    </row>
    <row r="395" spans="1:8">
      <c r="A395" s="110" t="str">
        <f t="shared" si="6"/>
        <v>SaratogaWaterInside</v>
      </c>
      <c r="B395" s="120" t="s">
        <v>312</v>
      </c>
      <c r="C395" s="121" t="s">
        <v>477</v>
      </c>
      <c r="D395" s="121" t="s">
        <v>432</v>
      </c>
      <c r="E395" s="121">
        <v>0.83</v>
      </c>
      <c r="F395" s="121">
        <v>426</v>
      </c>
      <c r="G395" s="121" t="s">
        <v>476</v>
      </c>
      <c r="H395" s="121">
        <v>59.6</v>
      </c>
    </row>
    <row r="396" spans="1:8">
      <c r="A396" s="110" t="str">
        <f t="shared" si="6"/>
        <v>SawmillsWaterInside</v>
      </c>
      <c r="B396" s="120" t="s">
        <v>313</v>
      </c>
      <c r="C396" s="121" t="s">
        <v>477</v>
      </c>
      <c r="D396" s="121" t="s">
        <v>432</v>
      </c>
      <c r="E396" s="121">
        <v>1.22</v>
      </c>
      <c r="F396" s="121">
        <v>5524</v>
      </c>
      <c r="G396" s="121" t="s">
        <v>476</v>
      </c>
      <c r="H396" s="121">
        <v>41.57</v>
      </c>
    </row>
    <row r="397" spans="1:8">
      <c r="A397" s="110" t="str">
        <f t="shared" si="6"/>
        <v>Scotland County - District I and IIWaterInside</v>
      </c>
      <c r="B397" s="120" t="s">
        <v>437</v>
      </c>
      <c r="C397" s="121" t="s">
        <v>477</v>
      </c>
      <c r="D397" s="121" t="s">
        <v>432</v>
      </c>
      <c r="E397" s="121">
        <v>1.23</v>
      </c>
      <c r="F397" s="121">
        <v>1879</v>
      </c>
      <c r="G397" s="121" t="s">
        <v>476</v>
      </c>
      <c r="H397" s="121">
        <v>42.09</v>
      </c>
    </row>
    <row r="398" spans="1:8">
      <c r="A398" s="110" t="str">
        <f t="shared" si="6"/>
        <v>Scotland NeckWaterInside</v>
      </c>
      <c r="B398" s="120" t="s">
        <v>314</v>
      </c>
      <c r="C398" s="121" t="s">
        <v>477</v>
      </c>
      <c r="D398" s="121" t="s">
        <v>432</v>
      </c>
      <c r="E398" s="121">
        <v>1</v>
      </c>
      <c r="F398" s="121">
        <v>2761</v>
      </c>
      <c r="G398" s="121" t="s">
        <v>476</v>
      </c>
      <c r="H398" s="121">
        <v>64.849999999999994</v>
      </c>
    </row>
    <row r="399" spans="1:8">
      <c r="A399" s="110" t="str">
        <f t="shared" si="6"/>
        <v>SeaboardWaterInside</v>
      </c>
      <c r="B399" s="120" t="s">
        <v>315</v>
      </c>
      <c r="C399" s="121" t="s">
        <v>477</v>
      </c>
      <c r="D399" s="121" t="s">
        <v>432</v>
      </c>
      <c r="E399" s="121">
        <v>1.34</v>
      </c>
      <c r="F399" s="121">
        <v>495</v>
      </c>
      <c r="G399" s="121" t="s">
        <v>476</v>
      </c>
      <c r="H399" s="121">
        <v>48.5</v>
      </c>
    </row>
    <row r="400" spans="1:8">
      <c r="A400" s="110" t="str">
        <f t="shared" si="6"/>
        <v>SelmaWaterInside</v>
      </c>
      <c r="B400" s="120" t="s">
        <v>316</v>
      </c>
      <c r="C400" s="121" t="s">
        <v>477</v>
      </c>
      <c r="D400" s="121" t="s">
        <v>432</v>
      </c>
      <c r="E400" s="121">
        <v>1.26</v>
      </c>
      <c r="F400" s="121">
        <v>6832</v>
      </c>
      <c r="G400" s="121" t="s">
        <v>476</v>
      </c>
      <c r="H400" s="121">
        <v>46.2</v>
      </c>
    </row>
    <row r="401" spans="1:8">
      <c r="A401" s="110" t="str">
        <f t="shared" si="6"/>
        <v>Seven DevilsWaterInside</v>
      </c>
      <c r="B401" s="120" t="s">
        <v>317</v>
      </c>
      <c r="C401" s="121" t="s">
        <v>477</v>
      </c>
      <c r="D401" s="121" t="s">
        <v>432</v>
      </c>
      <c r="E401" s="121">
        <v>1.48</v>
      </c>
      <c r="F401" s="121">
        <v>400</v>
      </c>
      <c r="G401" s="121" t="s">
        <v>476</v>
      </c>
      <c r="H401" s="121">
        <v>50</v>
      </c>
    </row>
    <row r="402" spans="1:8">
      <c r="A402" s="110" t="str">
        <f t="shared" si="6"/>
        <v>SevernWaterInside</v>
      </c>
      <c r="B402" s="120" t="s">
        <v>318</v>
      </c>
      <c r="C402" s="121" t="s">
        <v>477</v>
      </c>
      <c r="D402" s="121" t="s">
        <v>432</v>
      </c>
      <c r="E402" s="121">
        <v>0.92</v>
      </c>
      <c r="F402" s="121">
        <v>325</v>
      </c>
      <c r="G402" s="121" t="s">
        <v>476</v>
      </c>
      <c r="H402" s="121">
        <v>30</v>
      </c>
    </row>
    <row r="403" spans="1:8">
      <c r="A403" s="110" t="str">
        <f t="shared" si="6"/>
        <v>ShallotteWaterInside</v>
      </c>
      <c r="B403" s="120" t="s">
        <v>319</v>
      </c>
      <c r="C403" s="121" t="s">
        <v>477</v>
      </c>
      <c r="D403" s="121" t="s">
        <v>432</v>
      </c>
      <c r="E403" s="121">
        <v>1.72</v>
      </c>
      <c r="F403" s="121">
        <v>5862</v>
      </c>
      <c r="G403" s="121" t="s">
        <v>476</v>
      </c>
      <c r="H403" s="121">
        <v>16.02</v>
      </c>
    </row>
    <row r="404" spans="1:8">
      <c r="A404" s="110" t="str">
        <f t="shared" si="6"/>
        <v>SharpsburgWaterInside</v>
      </c>
      <c r="B404" s="120" t="s">
        <v>320</v>
      </c>
      <c r="C404" s="121" t="s">
        <v>477</v>
      </c>
      <c r="D404" s="121" t="s">
        <v>432</v>
      </c>
      <c r="E404" s="121">
        <v>0.94</v>
      </c>
      <c r="F404" s="121">
        <v>1945</v>
      </c>
      <c r="G404" s="121" t="s">
        <v>476</v>
      </c>
      <c r="H404" s="121">
        <v>52.25</v>
      </c>
    </row>
    <row r="405" spans="1:8">
      <c r="A405" s="110" t="str">
        <f t="shared" si="6"/>
        <v>ShelbyWaterInside</v>
      </c>
      <c r="B405" s="120" t="s">
        <v>321</v>
      </c>
      <c r="C405" s="121" t="s">
        <v>477</v>
      </c>
      <c r="D405" s="121" t="s">
        <v>432</v>
      </c>
      <c r="E405" s="121">
        <v>1.38</v>
      </c>
      <c r="F405" s="121">
        <v>21824</v>
      </c>
      <c r="G405" s="121" t="s">
        <v>476</v>
      </c>
      <c r="H405" s="121">
        <v>27.6</v>
      </c>
    </row>
    <row r="406" spans="1:8" ht="15.6">
      <c r="A406" s="110" t="str">
        <f t="shared" si="6"/>
        <v>Siler CityWaterInside</v>
      </c>
      <c r="B406" s="120" t="s">
        <v>322</v>
      </c>
      <c r="C406" s="121" t="s">
        <v>477</v>
      </c>
      <c r="D406" s="121" t="s">
        <v>432</v>
      </c>
      <c r="E406" s="122"/>
      <c r="F406" s="121">
        <v>8469</v>
      </c>
      <c r="G406" s="121" t="s">
        <v>476</v>
      </c>
      <c r="H406" s="121">
        <v>41</v>
      </c>
    </row>
    <row r="407" spans="1:8">
      <c r="A407" s="110" t="str">
        <f t="shared" si="6"/>
        <v>SimsWaterInside</v>
      </c>
      <c r="B407" s="120" t="s">
        <v>323</v>
      </c>
      <c r="C407" s="121" t="s">
        <v>477</v>
      </c>
      <c r="D407" s="121" t="s">
        <v>432</v>
      </c>
      <c r="E407" s="121">
        <v>1.32</v>
      </c>
      <c r="F407" s="121">
        <v>440</v>
      </c>
      <c r="G407" s="121" t="s">
        <v>476</v>
      </c>
      <c r="H407" s="121">
        <v>38</v>
      </c>
    </row>
    <row r="408" spans="1:8">
      <c r="A408" s="110" t="str">
        <f t="shared" si="6"/>
        <v>SmithfieldWaterInside</v>
      </c>
      <c r="B408" s="120" t="s">
        <v>324</v>
      </c>
      <c r="C408" s="121" t="s">
        <v>477</v>
      </c>
      <c r="D408" s="121" t="s">
        <v>432</v>
      </c>
      <c r="E408" s="121">
        <v>1.44</v>
      </c>
      <c r="F408" s="121">
        <v>13525</v>
      </c>
      <c r="G408" s="121" t="s">
        <v>476</v>
      </c>
      <c r="H408" s="121">
        <v>33.11</v>
      </c>
    </row>
    <row r="409" spans="1:8">
      <c r="A409" s="110" t="str">
        <f t="shared" si="6"/>
        <v>Snow HillWaterInside</v>
      </c>
      <c r="B409" s="120" t="s">
        <v>325</v>
      </c>
      <c r="C409" s="121" t="s">
        <v>477</v>
      </c>
      <c r="D409" s="121" t="s">
        <v>432</v>
      </c>
      <c r="E409" s="121">
        <v>0.8</v>
      </c>
      <c r="F409" s="121">
        <v>2657</v>
      </c>
      <c r="G409" s="121" t="s">
        <v>476</v>
      </c>
      <c r="H409" s="121">
        <v>48</v>
      </c>
    </row>
    <row r="410" spans="1:8">
      <c r="A410" s="110" t="str">
        <f t="shared" si="6"/>
        <v>South Camden Water and Sewer DistrictWaterInside</v>
      </c>
      <c r="B410" s="120" t="s">
        <v>422</v>
      </c>
      <c r="C410" s="121" t="s">
        <v>477</v>
      </c>
      <c r="D410" s="121" t="s">
        <v>432</v>
      </c>
      <c r="E410" s="121">
        <v>0.92</v>
      </c>
      <c r="F410" s="121">
        <v>5717</v>
      </c>
      <c r="G410" s="121" t="s">
        <v>476</v>
      </c>
      <c r="H410" s="121">
        <v>41.5</v>
      </c>
    </row>
    <row r="411" spans="1:8">
      <c r="A411" s="110" t="str">
        <f t="shared" si="6"/>
        <v>South Granville Water and Sewer AuthorityWaterInside</v>
      </c>
      <c r="B411" s="120" t="s">
        <v>326</v>
      </c>
      <c r="C411" s="121" t="s">
        <v>477</v>
      </c>
      <c r="D411" s="121" t="s">
        <v>432</v>
      </c>
      <c r="E411" s="121">
        <v>1.51</v>
      </c>
      <c r="F411" s="121">
        <v>19216</v>
      </c>
      <c r="G411" s="121" t="s">
        <v>476</v>
      </c>
      <c r="H411" s="121">
        <v>53.35</v>
      </c>
    </row>
    <row r="412" spans="1:8">
      <c r="A412" s="110" t="str">
        <f t="shared" si="6"/>
        <v>South Greene WCWaterInside</v>
      </c>
      <c r="B412" s="129" t="s">
        <v>788</v>
      </c>
      <c r="C412" s="121" t="s">
        <v>477</v>
      </c>
      <c r="D412" s="121" t="s">
        <v>432</v>
      </c>
      <c r="E412" s="121"/>
      <c r="F412" s="121">
        <v>2634</v>
      </c>
      <c r="G412" s="121" t="s">
        <v>476</v>
      </c>
      <c r="H412" s="121">
        <v>30.49</v>
      </c>
    </row>
    <row r="413" spans="1:8">
      <c r="A413" s="110" t="str">
        <f t="shared" si="6"/>
        <v>South MillsWaterInside</v>
      </c>
      <c r="B413" s="129" t="s">
        <v>786</v>
      </c>
      <c r="C413" s="121" t="s">
        <v>477</v>
      </c>
      <c r="D413" s="121" t="s">
        <v>432</v>
      </c>
      <c r="E413" s="121"/>
      <c r="F413" s="121">
        <v>3621</v>
      </c>
      <c r="G413" s="121" t="s">
        <v>476</v>
      </c>
      <c r="H413" s="121">
        <v>97.13</v>
      </c>
    </row>
    <row r="414" spans="1:8">
      <c r="A414" s="110" t="str">
        <f t="shared" si="6"/>
        <v>Southern PinesWaterInside</v>
      </c>
      <c r="B414" s="120" t="s">
        <v>327</v>
      </c>
      <c r="C414" s="121" t="s">
        <v>477</v>
      </c>
      <c r="D414" s="121" t="s">
        <v>432</v>
      </c>
      <c r="E414" s="121">
        <v>1.1499999999999999</v>
      </c>
      <c r="F414" s="121">
        <v>23690</v>
      </c>
      <c r="G414" s="121" t="s">
        <v>476</v>
      </c>
      <c r="H414" s="121">
        <v>32.15</v>
      </c>
    </row>
    <row r="415" spans="1:8">
      <c r="A415" s="110" t="str">
        <f t="shared" si="6"/>
        <v>Southern Wayne SDWaterInside</v>
      </c>
      <c r="B415" s="129" t="s">
        <v>774</v>
      </c>
      <c r="C415" s="121" t="s">
        <v>477</v>
      </c>
      <c r="D415" s="121" t="s">
        <v>432</v>
      </c>
      <c r="E415" s="121">
        <v>1.24</v>
      </c>
      <c r="F415" s="121">
        <v>7793</v>
      </c>
      <c r="G415" s="121" t="s">
        <v>476</v>
      </c>
      <c r="H415" s="121">
        <v>36.5</v>
      </c>
    </row>
    <row r="416" spans="1:8">
      <c r="A416" s="110" t="str">
        <f t="shared" si="6"/>
        <v>SouthportWaterInside</v>
      </c>
      <c r="B416" s="120" t="s">
        <v>328</v>
      </c>
      <c r="C416" s="121" t="s">
        <v>477</v>
      </c>
      <c r="D416" s="121" t="s">
        <v>432</v>
      </c>
      <c r="E416" s="121">
        <v>1.32</v>
      </c>
      <c r="F416" s="121">
        <v>6447</v>
      </c>
      <c r="G416" s="121" t="s">
        <v>476</v>
      </c>
      <c r="H416" s="121">
        <v>37.85</v>
      </c>
    </row>
    <row r="417" spans="1:8">
      <c r="A417" s="110" t="str">
        <f t="shared" si="6"/>
        <v>SpartaWaterInside</v>
      </c>
      <c r="B417" s="120" t="s">
        <v>329</v>
      </c>
      <c r="C417" s="121" t="s">
        <v>477</v>
      </c>
      <c r="D417" s="121" t="s">
        <v>432</v>
      </c>
      <c r="E417" s="121">
        <v>1.03</v>
      </c>
      <c r="F417" s="121">
        <v>1900</v>
      </c>
      <c r="G417" s="121" t="s">
        <v>476</v>
      </c>
      <c r="H417" s="121">
        <v>40.450000000000003</v>
      </c>
    </row>
    <row r="418" spans="1:8">
      <c r="A418" s="110" t="str">
        <f t="shared" si="6"/>
        <v>Spring HopeWaterInside</v>
      </c>
      <c r="B418" s="120" t="s">
        <v>330</v>
      </c>
      <c r="C418" s="121" t="s">
        <v>477</v>
      </c>
      <c r="D418" s="121" t="s">
        <v>432</v>
      </c>
      <c r="E418" s="121">
        <v>0.65</v>
      </c>
      <c r="F418" s="121">
        <v>1307</v>
      </c>
      <c r="G418" s="121" t="s">
        <v>476</v>
      </c>
      <c r="H418" s="121">
        <v>59.43</v>
      </c>
    </row>
    <row r="419" spans="1:8">
      <c r="A419" s="110" t="str">
        <f t="shared" si="6"/>
        <v>Spring LakeWaterInside</v>
      </c>
      <c r="B419" s="120" t="s">
        <v>331</v>
      </c>
      <c r="C419" s="121" t="s">
        <v>477</v>
      </c>
      <c r="D419" s="121" t="s">
        <v>432</v>
      </c>
      <c r="E419" s="121">
        <v>0.85</v>
      </c>
      <c r="F419" s="121">
        <v>11725</v>
      </c>
      <c r="G419" s="121" t="s">
        <v>476</v>
      </c>
      <c r="H419" s="121">
        <v>39.26</v>
      </c>
    </row>
    <row r="420" spans="1:8">
      <c r="A420" s="110" t="str">
        <f t="shared" si="6"/>
        <v>Spruce PineWaterInside</v>
      </c>
      <c r="B420" s="120" t="s">
        <v>332</v>
      </c>
      <c r="C420" s="121" t="s">
        <v>477</v>
      </c>
      <c r="D420" s="121" t="s">
        <v>432</v>
      </c>
      <c r="E420" s="121">
        <v>0.85</v>
      </c>
      <c r="F420" s="121">
        <v>5661</v>
      </c>
      <c r="G420" s="121" t="s">
        <v>476</v>
      </c>
      <c r="H420" s="121">
        <v>26</v>
      </c>
    </row>
    <row r="421" spans="1:8">
      <c r="A421" s="110" t="str">
        <f t="shared" si="6"/>
        <v>St PaulsWaterInside</v>
      </c>
      <c r="B421" s="129" t="s">
        <v>758</v>
      </c>
      <c r="C421" s="121" t="s">
        <v>477</v>
      </c>
      <c r="D421" s="121" t="s">
        <v>432</v>
      </c>
      <c r="E421" s="121">
        <v>1.07</v>
      </c>
      <c r="F421" s="121">
        <v>2862</v>
      </c>
      <c r="G421" s="121" t="s">
        <v>476</v>
      </c>
      <c r="H421" s="121">
        <v>30.5</v>
      </c>
    </row>
    <row r="422" spans="1:8">
      <c r="A422" s="110" t="str">
        <f t="shared" si="6"/>
        <v>Polk Ford/Renee FordWaterInside</v>
      </c>
      <c r="B422" s="129" t="s">
        <v>927</v>
      </c>
      <c r="C422" s="121" t="s">
        <v>477</v>
      </c>
      <c r="D422" s="121" t="s">
        <v>432</v>
      </c>
      <c r="E422" s="121">
        <v>1.25</v>
      </c>
      <c r="F422" s="121">
        <v>934</v>
      </c>
      <c r="G422" s="121" t="s">
        <v>476</v>
      </c>
      <c r="H422" s="121">
        <v>57.2</v>
      </c>
    </row>
    <row r="423" spans="1:8">
      <c r="A423" s="110" t="str">
        <f t="shared" si="6"/>
        <v>StanleyWaterInside</v>
      </c>
      <c r="B423" s="120" t="s">
        <v>423</v>
      </c>
      <c r="C423" s="121" t="s">
        <v>477</v>
      </c>
      <c r="D423" s="121" t="s">
        <v>432</v>
      </c>
      <c r="E423" s="121">
        <v>1.08</v>
      </c>
      <c r="F423" s="121">
        <v>5453</v>
      </c>
      <c r="G423" s="121" t="s">
        <v>476</v>
      </c>
      <c r="H423" s="121">
        <v>34.1</v>
      </c>
    </row>
    <row r="424" spans="1:8">
      <c r="A424" s="110" t="str">
        <f t="shared" si="6"/>
        <v>Stanly CountyWaterInside</v>
      </c>
      <c r="B424" s="120" t="s">
        <v>333</v>
      </c>
      <c r="C424" s="121" t="s">
        <v>477</v>
      </c>
      <c r="D424" s="121" t="s">
        <v>432</v>
      </c>
      <c r="E424" s="121">
        <v>0.91</v>
      </c>
      <c r="F424" s="121">
        <v>16684</v>
      </c>
      <c r="G424" s="121" t="s">
        <v>476</v>
      </c>
      <c r="H424" s="121">
        <v>68.069999999999993</v>
      </c>
    </row>
    <row r="425" spans="1:8">
      <c r="A425" s="110" t="str">
        <f t="shared" si="6"/>
        <v>Stanly County - Greater Badin Water and Sewer DistrictWaterInside</v>
      </c>
      <c r="B425" s="120" t="s">
        <v>424</v>
      </c>
      <c r="C425" s="121" t="s">
        <v>477</v>
      </c>
      <c r="D425" s="121" t="s">
        <v>432</v>
      </c>
      <c r="E425" s="121">
        <v>0.91</v>
      </c>
      <c r="F425" s="121">
        <v>127</v>
      </c>
      <c r="G425" s="121" t="s">
        <v>476</v>
      </c>
      <c r="H425" s="121">
        <v>68.040000000000006</v>
      </c>
    </row>
    <row r="426" spans="1:8">
      <c r="A426" s="110" t="str">
        <f t="shared" si="6"/>
        <v>Stanly County - StanfieldWaterInside</v>
      </c>
      <c r="B426" s="120" t="s">
        <v>1710</v>
      </c>
      <c r="C426" s="121" t="s">
        <v>477</v>
      </c>
      <c r="D426" s="121" t="s">
        <v>432</v>
      </c>
      <c r="E426" s="121">
        <v>0.91</v>
      </c>
      <c r="F426" s="121">
        <v>62148</v>
      </c>
      <c r="G426" s="121" t="s">
        <v>476</v>
      </c>
      <c r="H426" s="121">
        <v>68.040000000000006</v>
      </c>
    </row>
    <row r="427" spans="1:8">
      <c r="A427" s="110" t="str">
        <f t="shared" si="6"/>
        <v>Stanly Water and Sewer AuthorityWaterInside</v>
      </c>
      <c r="B427" s="120" t="s">
        <v>334</v>
      </c>
      <c r="C427" s="121" t="s">
        <v>477</v>
      </c>
      <c r="D427" s="121" t="s">
        <v>432</v>
      </c>
      <c r="E427" s="121">
        <v>1.67</v>
      </c>
      <c r="F427" s="121">
        <v>62148</v>
      </c>
      <c r="G427" s="121" t="s">
        <v>476</v>
      </c>
      <c r="H427" s="121">
        <v>63.19</v>
      </c>
    </row>
    <row r="428" spans="1:8">
      <c r="A428" s="110" t="str">
        <f t="shared" si="6"/>
        <v>StantonsburgWaterInside</v>
      </c>
      <c r="B428" s="120" t="s">
        <v>335</v>
      </c>
      <c r="C428" s="121" t="s">
        <v>477</v>
      </c>
      <c r="D428" s="121" t="s">
        <v>432</v>
      </c>
      <c r="E428" s="121">
        <v>1.07</v>
      </c>
      <c r="F428" s="121">
        <v>1275</v>
      </c>
      <c r="G428" s="121" t="s">
        <v>476</v>
      </c>
      <c r="H428" s="121">
        <v>42.75</v>
      </c>
    </row>
    <row r="429" spans="1:8">
      <c r="A429" s="110" t="str">
        <f t="shared" si="6"/>
        <v>StarWaterInside</v>
      </c>
      <c r="B429" s="120" t="s">
        <v>336</v>
      </c>
      <c r="C429" s="121" t="s">
        <v>477</v>
      </c>
      <c r="D429" s="121" t="s">
        <v>432</v>
      </c>
      <c r="E429" s="121">
        <v>1.07</v>
      </c>
      <c r="F429" s="121">
        <v>933</v>
      </c>
      <c r="G429" s="121" t="s">
        <v>476</v>
      </c>
      <c r="H429" s="121">
        <v>39.08</v>
      </c>
    </row>
    <row r="430" spans="1:8">
      <c r="A430" s="110" t="str">
        <f t="shared" si="6"/>
        <v>StatesvilleWaterInside</v>
      </c>
      <c r="B430" s="120" t="s">
        <v>337</v>
      </c>
      <c r="C430" s="121" t="s">
        <v>477</v>
      </c>
      <c r="D430" s="121" t="s">
        <v>432</v>
      </c>
      <c r="E430" s="121">
        <v>1.32</v>
      </c>
      <c r="F430" s="121">
        <v>28419</v>
      </c>
      <c r="G430" s="121" t="s">
        <v>476</v>
      </c>
      <c r="H430" s="121">
        <v>29.81</v>
      </c>
    </row>
    <row r="431" spans="1:8">
      <c r="A431" s="110" t="str">
        <f t="shared" si="6"/>
        <v>StedmanWaterInside</v>
      </c>
      <c r="B431" s="120" t="s">
        <v>338</v>
      </c>
      <c r="C431" s="121" t="s">
        <v>477</v>
      </c>
      <c r="D431" s="121" t="s">
        <v>432</v>
      </c>
      <c r="E431" s="121">
        <v>0.67</v>
      </c>
      <c r="F431" s="121">
        <v>1506</v>
      </c>
      <c r="G431" s="121" t="s">
        <v>476</v>
      </c>
      <c r="H431" s="121">
        <v>34.5</v>
      </c>
    </row>
    <row r="432" spans="1:8">
      <c r="A432" s="110" t="str">
        <f t="shared" si="6"/>
        <v>Stokes County Water and Sewer AuthorityWaterInside</v>
      </c>
      <c r="B432" s="120" t="s">
        <v>425</v>
      </c>
      <c r="C432" s="121" t="s">
        <v>477</v>
      </c>
      <c r="D432" s="121" t="s">
        <v>432</v>
      </c>
      <c r="E432" s="121">
        <v>1.1599999999999999</v>
      </c>
      <c r="F432" s="121">
        <v>420</v>
      </c>
      <c r="G432" s="121" t="s">
        <v>476</v>
      </c>
      <c r="H432" s="121">
        <v>70</v>
      </c>
    </row>
    <row r="433" spans="1:9">
      <c r="A433" s="110" t="str">
        <f t="shared" si="6"/>
        <v>Stokes County Water and Sewer Authority - DanburyWaterInside</v>
      </c>
      <c r="B433" s="120" t="s">
        <v>438</v>
      </c>
      <c r="C433" s="121" t="s">
        <v>477</v>
      </c>
      <c r="D433" s="121" t="s">
        <v>432</v>
      </c>
      <c r="E433" s="121">
        <v>1.1599999999999999</v>
      </c>
      <c r="F433" s="121">
        <v>250</v>
      </c>
      <c r="G433" s="121" t="s">
        <v>476</v>
      </c>
      <c r="H433" s="121">
        <v>42.5</v>
      </c>
      <c r="I433" s="89">
        <f>MEDIAN(H432:H433)</f>
        <v>56.25</v>
      </c>
    </row>
    <row r="434" spans="1:9">
      <c r="A434" s="110" t="str">
        <f t="shared" si="6"/>
        <v>Stokes Regional Water CorporationWaterInside</v>
      </c>
      <c r="B434" s="120" t="s">
        <v>339</v>
      </c>
      <c r="C434" s="121" t="s">
        <v>477</v>
      </c>
      <c r="D434" s="121" t="s">
        <v>432</v>
      </c>
      <c r="E434" s="121"/>
      <c r="F434" s="121">
        <v>3327</v>
      </c>
      <c r="G434" s="121" t="s">
        <v>476</v>
      </c>
      <c r="H434" s="121">
        <v>52.5</v>
      </c>
    </row>
    <row r="435" spans="1:9">
      <c r="A435" s="110" t="str">
        <f t="shared" si="6"/>
        <v>StokesdaleWaterInside</v>
      </c>
      <c r="B435" s="120" t="s">
        <v>340</v>
      </c>
      <c r="C435" s="121" t="s">
        <v>477</v>
      </c>
      <c r="D435" s="121" t="s">
        <v>432</v>
      </c>
      <c r="E435" s="121">
        <v>1.21</v>
      </c>
      <c r="F435" s="121">
        <v>1143</v>
      </c>
      <c r="G435" s="121" t="s">
        <v>476</v>
      </c>
      <c r="H435" s="121">
        <v>59</v>
      </c>
    </row>
    <row r="436" spans="1:9">
      <c r="A436" s="110" t="str">
        <f t="shared" si="6"/>
        <v>StonevilleWaterInside</v>
      </c>
      <c r="B436" s="120" t="s">
        <v>341</v>
      </c>
      <c r="C436" s="121" t="s">
        <v>477</v>
      </c>
      <c r="D436" s="121" t="s">
        <v>432</v>
      </c>
      <c r="E436" s="121">
        <v>0.81</v>
      </c>
      <c r="F436" s="121">
        <v>1473</v>
      </c>
      <c r="G436" s="121" t="s">
        <v>476</v>
      </c>
      <c r="H436" s="121">
        <v>50.38</v>
      </c>
    </row>
    <row r="437" spans="1:9">
      <c r="A437" s="110" t="str">
        <f t="shared" si="6"/>
        <v>StovallWaterInside</v>
      </c>
      <c r="B437" s="120" t="s">
        <v>495</v>
      </c>
      <c r="C437" s="121" t="s">
        <v>477</v>
      </c>
      <c r="D437" s="121" t="s">
        <v>432</v>
      </c>
      <c r="E437" s="121">
        <v>0.84</v>
      </c>
      <c r="F437" s="121">
        <v>450</v>
      </c>
      <c r="G437" s="121" t="s">
        <v>476</v>
      </c>
      <c r="H437" s="121">
        <v>67.8</v>
      </c>
    </row>
    <row r="438" spans="1:9">
      <c r="A438" s="110" t="str">
        <f t="shared" si="6"/>
        <v>Surf CityWaterInside</v>
      </c>
      <c r="B438" s="120" t="s">
        <v>342</v>
      </c>
      <c r="C438" s="121" t="s">
        <v>477</v>
      </c>
      <c r="D438" s="121" t="s">
        <v>432</v>
      </c>
      <c r="E438" s="121">
        <v>2.09</v>
      </c>
      <c r="F438" s="121">
        <v>5606</v>
      </c>
      <c r="G438" s="121" t="s">
        <v>476</v>
      </c>
      <c r="H438" s="121">
        <v>40.94</v>
      </c>
    </row>
    <row r="439" spans="1:9">
      <c r="A439" s="110" t="str">
        <f t="shared" si="6"/>
        <v>Surry County - Flat Rock/Bannertown Water and Sewer DistrictWaterInside</v>
      </c>
      <c r="B439" s="120" t="s">
        <v>426</v>
      </c>
      <c r="C439" s="121" t="s">
        <v>477</v>
      </c>
      <c r="D439" s="121" t="s">
        <v>432</v>
      </c>
      <c r="E439" s="121">
        <v>0.61</v>
      </c>
      <c r="F439" s="121">
        <v>71439</v>
      </c>
      <c r="G439" s="121" t="s">
        <v>476</v>
      </c>
      <c r="H439" s="121">
        <v>67.400000000000006</v>
      </c>
    </row>
    <row r="440" spans="1:9">
      <c r="A440" s="110" t="str">
        <f t="shared" si="6"/>
        <v>Surry County - Gentry Road DistrictWaterInside</v>
      </c>
      <c r="B440" s="120" t="s">
        <v>1711</v>
      </c>
      <c r="C440" s="121" t="s">
        <v>477</v>
      </c>
      <c r="D440" s="121" t="s">
        <v>432</v>
      </c>
      <c r="E440" s="121">
        <v>0.61</v>
      </c>
      <c r="F440" s="121">
        <v>71439</v>
      </c>
      <c r="G440" s="121" t="s">
        <v>476</v>
      </c>
      <c r="H440" s="121">
        <v>65.33</v>
      </c>
    </row>
    <row r="441" spans="1:9">
      <c r="A441" s="110" t="str">
        <f t="shared" si="6"/>
        <v>SwepsonvilleWaterInside</v>
      </c>
      <c r="B441" s="120" t="s">
        <v>427</v>
      </c>
      <c r="C441" s="121" t="s">
        <v>477</v>
      </c>
      <c r="D441" s="121" t="s">
        <v>432</v>
      </c>
      <c r="E441" s="121">
        <v>1.84</v>
      </c>
      <c r="F441" s="121">
        <v>2145</v>
      </c>
      <c r="G441" s="121" t="s">
        <v>476</v>
      </c>
      <c r="H441" s="121">
        <v>51.5</v>
      </c>
    </row>
    <row r="442" spans="1:9">
      <c r="A442" s="110" t="str">
        <f t="shared" si="6"/>
        <v>TarboroWaterInside</v>
      </c>
      <c r="B442" s="120" t="s">
        <v>428</v>
      </c>
      <c r="C442" s="121" t="s">
        <v>477</v>
      </c>
      <c r="D442" s="121" t="s">
        <v>432</v>
      </c>
      <c r="E442" s="121">
        <v>0.81</v>
      </c>
      <c r="F442" s="121">
        <v>10844</v>
      </c>
      <c r="G442" s="121" t="s">
        <v>476</v>
      </c>
      <c r="H442" s="121">
        <v>19.829999999999998</v>
      </c>
    </row>
    <row r="443" spans="1:9">
      <c r="A443" s="110" t="str">
        <f t="shared" si="6"/>
        <v>TaylorsvilleWaterInside</v>
      </c>
      <c r="B443" s="120" t="s">
        <v>343</v>
      </c>
      <c r="C443" s="121" t="s">
        <v>477</v>
      </c>
      <c r="D443" s="121" t="s">
        <v>432</v>
      </c>
      <c r="E443" s="121">
        <v>0.8</v>
      </c>
      <c r="F443" s="121">
        <v>3265</v>
      </c>
      <c r="G443" s="121" t="s">
        <v>476</v>
      </c>
      <c r="H443" s="121">
        <v>37.5</v>
      </c>
    </row>
    <row r="444" spans="1:9">
      <c r="A444" s="110" t="str">
        <f t="shared" si="6"/>
        <v>TaylortownWaterInside</v>
      </c>
      <c r="B444" s="120" t="s">
        <v>429</v>
      </c>
      <c r="C444" s="121" t="s">
        <v>477</v>
      </c>
      <c r="D444" s="121" t="s">
        <v>432</v>
      </c>
      <c r="E444" s="121">
        <v>1.05</v>
      </c>
      <c r="F444" s="121">
        <v>904</v>
      </c>
      <c r="G444" s="121" t="s">
        <v>476</v>
      </c>
      <c r="H444" s="121">
        <v>41.6</v>
      </c>
    </row>
    <row r="445" spans="1:9">
      <c r="A445" s="110" t="str">
        <f t="shared" si="6"/>
        <v>TeacheyWaterInside</v>
      </c>
      <c r="B445" s="120" t="s">
        <v>496</v>
      </c>
      <c r="C445" s="121" t="s">
        <v>477</v>
      </c>
      <c r="D445" s="121" t="s">
        <v>432</v>
      </c>
      <c r="E445" s="121">
        <v>1.1000000000000001</v>
      </c>
      <c r="F445" s="121">
        <v>663</v>
      </c>
      <c r="G445" s="121" t="s">
        <v>476</v>
      </c>
      <c r="H445" s="121">
        <v>54.5</v>
      </c>
    </row>
    <row r="446" spans="1:9" ht="15.6">
      <c r="A446" s="110" t="str">
        <f t="shared" si="6"/>
        <v>testncWaterInside</v>
      </c>
      <c r="B446" s="120" t="s">
        <v>497</v>
      </c>
      <c r="C446" s="121" t="s">
        <v>477</v>
      </c>
      <c r="D446" s="121" t="s">
        <v>432</v>
      </c>
      <c r="E446" s="122"/>
      <c r="F446" s="121">
        <v>113410</v>
      </c>
      <c r="G446" s="121" t="s">
        <v>476</v>
      </c>
      <c r="H446" s="121">
        <v>19</v>
      </c>
    </row>
    <row r="447" spans="1:9">
      <c r="A447" s="110" t="str">
        <f t="shared" si="6"/>
        <v>ThomasvilleWaterInside</v>
      </c>
      <c r="B447" s="120" t="s">
        <v>344</v>
      </c>
      <c r="C447" s="121" t="s">
        <v>477</v>
      </c>
      <c r="D447" s="121" t="s">
        <v>432</v>
      </c>
      <c r="E447" s="121">
        <v>1.1200000000000001</v>
      </c>
      <c r="F447" s="121">
        <v>27485</v>
      </c>
      <c r="G447" s="121" t="s">
        <v>476</v>
      </c>
      <c r="H447" s="121">
        <v>36.909999999999997</v>
      </c>
    </row>
    <row r="448" spans="1:9">
      <c r="A448" s="110" t="str">
        <f t="shared" si="6"/>
        <v>Topsail BeachWaterInside</v>
      </c>
      <c r="B448" s="120" t="s">
        <v>345</v>
      </c>
      <c r="C448" s="121" t="s">
        <v>477</v>
      </c>
      <c r="D448" s="121" t="s">
        <v>432</v>
      </c>
      <c r="E448" s="121">
        <v>1.17</v>
      </c>
      <c r="F448" s="121">
        <v>3198</v>
      </c>
      <c r="G448" s="121" t="s">
        <v>476</v>
      </c>
      <c r="H448" s="121">
        <v>62.5</v>
      </c>
    </row>
    <row r="449" spans="1:8">
      <c r="A449" s="110" t="str">
        <f t="shared" si="6"/>
        <v>TroutmanWaterInside</v>
      </c>
      <c r="B449" s="120" t="s">
        <v>346</v>
      </c>
      <c r="C449" s="121" t="s">
        <v>477</v>
      </c>
      <c r="D449" s="121" t="s">
        <v>432</v>
      </c>
      <c r="E449" s="121">
        <v>1.27</v>
      </c>
      <c r="F449" s="121">
        <v>7223</v>
      </c>
      <c r="G449" s="121" t="s">
        <v>476</v>
      </c>
      <c r="H449" s="121">
        <v>46.3</v>
      </c>
    </row>
    <row r="450" spans="1:8">
      <c r="A450" s="110" t="str">
        <f t="shared" si="6"/>
        <v>TroyWaterInside</v>
      </c>
      <c r="B450" s="120" t="s">
        <v>347</v>
      </c>
      <c r="C450" s="121" t="s">
        <v>477</v>
      </c>
      <c r="D450" s="121" t="s">
        <v>432</v>
      </c>
      <c r="E450" s="121">
        <v>0.94</v>
      </c>
      <c r="F450" s="121">
        <v>3591</v>
      </c>
      <c r="G450" s="121" t="s">
        <v>476</v>
      </c>
      <c r="H450" s="121">
        <v>30.93</v>
      </c>
    </row>
    <row r="451" spans="1:8">
      <c r="A451" s="110" t="str">
        <f t="shared" si="6"/>
        <v>TryonWaterInside</v>
      </c>
      <c r="B451" s="120" t="s">
        <v>348</v>
      </c>
      <c r="C451" s="121" t="s">
        <v>477</v>
      </c>
      <c r="D451" s="121" t="s">
        <v>432</v>
      </c>
      <c r="E451" s="121">
        <v>0.77</v>
      </c>
      <c r="F451" s="121">
        <v>5476</v>
      </c>
      <c r="G451" s="121" t="s">
        <v>476</v>
      </c>
      <c r="H451" s="121">
        <v>39.93</v>
      </c>
    </row>
    <row r="452" spans="1:8">
      <c r="A452" s="110" t="str">
        <f t="shared" ref="A452:A502" si="7">B452&amp;C452&amp;D452</f>
        <v>Tuckaseigee WS AuthorityWaterInside</v>
      </c>
      <c r="B452" s="129" t="s">
        <v>692</v>
      </c>
      <c r="C452" s="121" t="s">
        <v>477</v>
      </c>
      <c r="D452" s="121" t="s">
        <v>432</v>
      </c>
      <c r="E452" s="121">
        <v>1.1100000000000001</v>
      </c>
      <c r="F452" s="121">
        <v>7503</v>
      </c>
      <c r="G452" s="121" t="s">
        <v>476</v>
      </c>
      <c r="H452" s="121">
        <v>33.869999999999997</v>
      </c>
    </row>
    <row r="453" spans="1:8">
      <c r="A453" s="110" t="str">
        <f t="shared" si="7"/>
        <v>TurkeyWaterInside</v>
      </c>
      <c r="B453" s="120" t="s">
        <v>349</v>
      </c>
      <c r="C453" s="121" t="s">
        <v>477</v>
      </c>
      <c r="D453" s="121" t="s">
        <v>432</v>
      </c>
      <c r="E453" s="121">
        <v>1.05</v>
      </c>
      <c r="F453" s="121">
        <v>300</v>
      </c>
      <c r="G453" s="121" t="s">
        <v>476</v>
      </c>
      <c r="H453" s="121">
        <v>37.82</v>
      </c>
    </row>
    <row r="454" spans="1:8">
      <c r="A454" s="110" t="str">
        <f t="shared" si="7"/>
        <v>Two Rivers Utilities/GastoniaWaterInside</v>
      </c>
      <c r="B454" s="129" t="s">
        <v>687</v>
      </c>
      <c r="C454" s="121" t="s">
        <v>477</v>
      </c>
      <c r="D454" s="121" t="s">
        <v>432</v>
      </c>
      <c r="E454" s="121">
        <v>1.08</v>
      </c>
      <c r="F454" s="121">
        <v>91491</v>
      </c>
      <c r="G454" s="121" t="s">
        <v>476</v>
      </c>
      <c r="H454" s="121">
        <v>26.8</v>
      </c>
    </row>
    <row r="455" spans="1:8">
      <c r="A455" s="110" t="str">
        <f t="shared" si="7"/>
        <v>Tyrrell County Water DepartmentWaterInside</v>
      </c>
      <c r="B455" s="129" t="s">
        <v>683</v>
      </c>
      <c r="C455" s="121" t="s">
        <v>477</v>
      </c>
      <c r="D455" s="121" t="s">
        <v>432</v>
      </c>
      <c r="E455" s="121">
        <v>0.99</v>
      </c>
      <c r="F455" s="121">
        <v>3177</v>
      </c>
      <c r="G455" s="121" t="s">
        <v>476</v>
      </c>
      <c r="H455" s="121">
        <v>73.55</v>
      </c>
    </row>
    <row r="456" spans="1:8">
      <c r="A456" s="110" t="str">
        <f t="shared" si="7"/>
        <v>Union CountyWaterInside</v>
      </c>
      <c r="B456" s="120" t="s">
        <v>350</v>
      </c>
      <c r="C456" s="121" t="s">
        <v>477</v>
      </c>
      <c r="D456" s="121" t="s">
        <v>432</v>
      </c>
      <c r="E456" s="121">
        <v>1.41</v>
      </c>
      <c r="F456" s="121">
        <v>145019</v>
      </c>
      <c r="G456" s="121" t="s">
        <v>476</v>
      </c>
      <c r="H456" s="121">
        <v>42.36</v>
      </c>
    </row>
    <row r="457" spans="1:8">
      <c r="A457" s="110" t="str">
        <f t="shared" si="7"/>
        <v>Union Utilities Inc.WaterInside</v>
      </c>
      <c r="B457" s="129" t="s">
        <v>679</v>
      </c>
      <c r="C457" s="121" t="s">
        <v>477</v>
      </c>
      <c r="D457" s="121" t="s">
        <v>432</v>
      </c>
      <c r="E457" s="121"/>
      <c r="F457" s="121">
        <v>353</v>
      </c>
      <c r="G457" s="121" t="s">
        <v>476</v>
      </c>
      <c r="H457" s="121">
        <v>40</v>
      </c>
    </row>
    <row r="458" spans="1:8">
      <c r="A458" s="110" t="str">
        <f t="shared" si="7"/>
        <v>ValdeseWaterInside</v>
      </c>
      <c r="B458" s="120" t="s">
        <v>351</v>
      </c>
      <c r="C458" s="121" t="s">
        <v>477</v>
      </c>
      <c r="D458" s="121" t="s">
        <v>432</v>
      </c>
      <c r="E458" s="121">
        <v>1</v>
      </c>
      <c r="F458" s="121">
        <v>13571</v>
      </c>
      <c r="G458" s="121" t="s">
        <v>476</v>
      </c>
      <c r="H458" s="121">
        <v>44.05</v>
      </c>
    </row>
    <row r="459" spans="1:8">
      <c r="A459" s="110" t="str">
        <f t="shared" si="7"/>
        <v>Vance County Water DistrictWaterInside</v>
      </c>
      <c r="B459" s="129" t="s">
        <v>675</v>
      </c>
      <c r="C459" s="121" t="s">
        <v>477</v>
      </c>
      <c r="D459" s="121" t="s">
        <v>432</v>
      </c>
      <c r="E459" s="121">
        <v>1.1599999999999999</v>
      </c>
      <c r="F459" s="121">
        <v>3510</v>
      </c>
      <c r="G459" s="121" t="s">
        <v>476</v>
      </c>
      <c r="H459" s="121">
        <v>81.650000000000006</v>
      </c>
    </row>
    <row r="460" spans="1:8">
      <c r="A460" s="110" t="str">
        <f t="shared" si="7"/>
        <v>VanceboroWaterInside</v>
      </c>
      <c r="B460" s="120" t="s">
        <v>352</v>
      </c>
      <c r="C460" s="121" t="s">
        <v>477</v>
      </c>
      <c r="D460" s="121" t="s">
        <v>432</v>
      </c>
      <c r="E460" s="121">
        <v>1.02</v>
      </c>
      <c r="F460" s="121">
        <v>1864</v>
      </c>
      <c r="G460" s="121" t="s">
        <v>476</v>
      </c>
      <c r="H460" s="121">
        <v>35.6</v>
      </c>
    </row>
    <row r="461" spans="1:8">
      <c r="A461" s="110" t="str">
        <f t="shared" si="7"/>
        <v>WadeWaterInside</v>
      </c>
      <c r="B461" s="120" t="s">
        <v>353</v>
      </c>
      <c r="C461" s="121" t="s">
        <v>477</v>
      </c>
      <c r="D461" s="121" t="s">
        <v>432</v>
      </c>
      <c r="E461" s="121">
        <v>0.91</v>
      </c>
      <c r="F461" s="121">
        <v>835</v>
      </c>
      <c r="G461" s="121" t="s">
        <v>476</v>
      </c>
      <c r="H461" s="121">
        <v>39</v>
      </c>
    </row>
    <row r="462" spans="1:8">
      <c r="A462" s="110" t="str">
        <f t="shared" si="7"/>
        <v>WagramWaterInside</v>
      </c>
      <c r="B462" s="120" t="s">
        <v>666</v>
      </c>
      <c r="C462" s="121" t="s">
        <v>477</v>
      </c>
      <c r="D462" s="121" t="s">
        <v>432</v>
      </c>
      <c r="E462" s="121">
        <v>0.81</v>
      </c>
      <c r="F462" s="121">
        <v>965</v>
      </c>
      <c r="G462" s="121" t="s">
        <v>476</v>
      </c>
      <c r="H462" s="121">
        <v>30.5</v>
      </c>
    </row>
    <row r="463" spans="1:8">
      <c r="A463" s="110" t="str">
        <f t="shared" si="7"/>
        <v>WallaceWaterInside</v>
      </c>
      <c r="B463" s="120" t="s">
        <v>355</v>
      </c>
      <c r="C463" s="121" t="s">
        <v>477</v>
      </c>
      <c r="D463" s="121" t="s">
        <v>432</v>
      </c>
      <c r="E463" s="121">
        <v>1.26</v>
      </c>
      <c r="F463" s="121">
        <v>5825</v>
      </c>
      <c r="G463" s="121" t="s">
        <v>476</v>
      </c>
      <c r="H463" s="121">
        <v>30.7</v>
      </c>
    </row>
    <row r="464" spans="1:8">
      <c r="A464" s="110" t="str">
        <f t="shared" si="7"/>
        <v>Walnut CoveWaterInside</v>
      </c>
      <c r="B464" s="120" t="s">
        <v>439</v>
      </c>
      <c r="C464" s="121" t="s">
        <v>477</v>
      </c>
      <c r="D464" s="121" t="s">
        <v>432</v>
      </c>
      <c r="E464" s="121">
        <v>0.79</v>
      </c>
      <c r="F464" s="121">
        <v>2210</v>
      </c>
      <c r="G464" s="121" t="s">
        <v>476</v>
      </c>
      <c r="H464" s="121">
        <v>28.57</v>
      </c>
    </row>
    <row r="465" spans="1:8">
      <c r="A465" s="110" t="str">
        <f t="shared" si="7"/>
        <v>Walnut CreekWaterInside</v>
      </c>
      <c r="B465" s="120" t="s">
        <v>356</v>
      </c>
      <c r="C465" s="121" t="s">
        <v>477</v>
      </c>
      <c r="D465" s="121" t="s">
        <v>432</v>
      </c>
      <c r="E465" s="121">
        <v>1.2</v>
      </c>
      <c r="F465" s="121">
        <v>900</v>
      </c>
      <c r="G465" s="121" t="s">
        <v>476</v>
      </c>
      <c r="H465" s="121">
        <v>53.42</v>
      </c>
    </row>
    <row r="466" spans="1:8">
      <c r="A466" s="110" t="str">
        <f t="shared" si="7"/>
        <v>WalstonburgWaterInside</v>
      </c>
      <c r="B466" s="120" t="s">
        <v>430</v>
      </c>
      <c r="C466" s="121" t="s">
        <v>477</v>
      </c>
      <c r="D466" s="121" t="s">
        <v>432</v>
      </c>
      <c r="E466" s="121">
        <v>0.76</v>
      </c>
      <c r="F466" s="121">
        <v>240</v>
      </c>
      <c r="G466" s="121" t="s">
        <v>476</v>
      </c>
      <c r="H466" s="121">
        <v>91.5</v>
      </c>
    </row>
    <row r="467" spans="1:8">
      <c r="A467" s="110" t="str">
        <f t="shared" si="7"/>
        <v>Warren CountyWaterInside</v>
      </c>
      <c r="B467" s="129" t="s">
        <v>647</v>
      </c>
      <c r="C467" s="121" t="s">
        <v>477</v>
      </c>
      <c r="D467" s="121" t="s">
        <v>432</v>
      </c>
      <c r="E467" s="121">
        <v>1.07</v>
      </c>
      <c r="F467" s="121">
        <v>9654</v>
      </c>
      <c r="G467" s="121" t="s">
        <v>476</v>
      </c>
      <c r="H467" s="121">
        <v>50</v>
      </c>
    </row>
    <row r="468" spans="1:8">
      <c r="A468" s="110" t="str">
        <f t="shared" si="7"/>
        <v>WarrentonWaterInside</v>
      </c>
      <c r="B468" s="120" t="s">
        <v>357</v>
      </c>
      <c r="C468" s="121" t="s">
        <v>477</v>
      </c>
      <c r="D468" s="121" t="s">
        <v>432</v>
      </c>
      <c r="E468" s="121">
        <v>0.87</v>
      </c>
      <c r="F468" s="121">
        <v>2250</v>
      </c>
      <c r="G468" s="121" t="s">
        <v>476</v>
      </c>
      <c r="H468" s="121">
        <v>64.8</v>
      </c>
    </row>
    <row r="469" spans="1:8">
      <c r="A469" s="110" t="str">
        <f t="shared" si="7"/>
        <v>WarsawWaterInside</v>
      </c>
      <c r="B469" s="120" t="s">
        <v>358</v>
      </c>
      <c r="C469" s="121" t="s">
        <v>477</v>
      </c>
      <c r="D469" s="121" t="s">
        <v>432</v>
      </c>
      <c r="E469" s="121">
        <v>0.96</v>
      </c>
      <c r="F469" s="121">
        <v>3151</v>
      </c>
      <c r="G469" s="121" t="s">
        <v>476</v>
      </c>
      <c r="H469" s="121">
        <v>27.18</v>
      </c>
    </row>
    <row r="470" spans="1:8">
      <c r="A470" s="110" t="str">
        <f t="shared" si="7"/>
        <v>WashingtonWaterInside</v>
      </c>
      <c r="B470" s="120" t="s">
        <v>359</v>
      </c>
      <c r="C470" s="121" t="s">
        <v>477</v>
      </c>
      <c r="D470" s="121" t="s">
        <v>432</v>
      </c>
      <c r="E470" s="121">
        <v>1.01</v>
      </c>
      <c r="F470" s="121">
        <v>13000</v>
      </c>
      <c r="G470" s="121" t="s">
        <v>476</v>
      </c>
      <c r="H470" s="121">
        <v>30.23</v>
      </c>
    </row>
    <row r="471" spans="1:8">
      <c r="A471" s="110" t="str">
        <f t="shared" si="7"/>
        <v>Washington County Water SystemWaterInside</v>
      </c>
      <c r="B471" s="129" t="s">
        <v>634</v>
      </c>
      <c r="C471" s="121" t="s">
        <v>477</v>
      </c>
      <c r="D471" s="121" t="s">
        <v>432</v>
      </c>
      <c r="E471" s="121">
        <v>1.39</v>
      </c>
      <c r="F471" s="121">
        <v>6413</v>
      </c>
      <c r="G471" s="121" t="s">
        <v>476</v>
      </c>
      <c r="H471" s="121">
        <v>63</v>
      </c>
    </row>
    <row r="472" spans="1:8">
      <c r="A472" s="110" t="str">
        <f t="shared" si="7"/>
        <v>Wayne Water DistrictsWaterInside</v>
      </c>
      <c r="B472" s="120" t="s">
        <v>627</v>
      </c>
      <c r="C472" s="121" t="s">
        <v>477</v>
      </c>
      <c r="D472" s="121" t="s">
        <v>432</v>
      </c>
      <c r="E472" s="121">
        <v>1.29</v>
      </c>
      <c r="F472" s="121">
        <v>32425</v>
      </c>
      <c r="G472" s="121" t="s">
        <v>476</v>
      </c>
      <c r="H472" s="121">
        <v>41.68</v>
      </c>
    </row>
    <row r="473" spans="1:8">
      <c r="A473" s="110" t="str">
        <f t="shared" si="7"/>
        <v>WaynesvilleWaterInside</v>
      </c>
      <c r="B473" s="120" t="s">
        <v>360</v>
      </c>
      <c r="C473" s="121" t="s">
        <v>477</v>
      </c>
      <c r="D473" s="121" t="s">
        <v>432</v>
      </c>
      <c r="E473" s="121">
        <v>1.1299999999999999</v>
      </c>
      <c r="F473" s="121">
        <v>19758</v>
      </c>
      <c r="G473" s="121" t="s">
        <v>476</v>
      </c>
      <c r="H473" s="121">
        <v>23.82</v>
      </c>
    </row>
    <row r="474" spans="1:8">
      <c r="A474" s="110" t="str">
        <f t="shared" si="7"/>
        <v>WeavervilleWaterInside</v>
      </c>
      <c r="B474" s="120" t="s">
        <v>361</v>
      </c>
      <c r="C474" s="121" t="s">
        <v>477</v>
      </c>
      <c r="D474" s="121" t="s">
        <v>432</v>
      </c>
      <c r="E474" s="121">
        <v>1.36</v>
      </c>
      <c r="F474" s="121">
        <v>7882</v>
      </c>
      <c r="G474" s="121" t="s">
        <v>476</v>
      </c>
      <c r="H474" s="121">
        <v>49.46</v>
      </c>
    </row>
    <row r="475" spans="1:8">
      <c r="A475" s="110" t="str">
        <f t="shared" si="7"/>
        <v>WeldonWaterInside</v>
      </c>
      <c r="B475" s="120" t="s">
        <v>362</v>
      </c>
      <c r="C475" s="121" t="s">
        <v>477</v>
      </c>
      <c r="D475" s="121" t="s">
        <v>432</v>
      </c>
      <c r="E475" s="121">
        <v>0.97</v>
      </c>
      <c r="F475" s="121">
        <v>1402</v>
      </c>
      <c r="G475" s="121" t="s">
        <v>476</v>
      </c>
      <c r="H475" s="121">
        <v>31.52</v>
      </c>
    </row>
    <row r="476" spans="1:8">
      <c r="A476" s="110" t="str">
        <f t="shared" si="7"/>
        <v>West Carteret Water CorporationWaterInside</v>
      </c>
      <c r="B476" s="120" t="s">
        <v>363</v>
      </c>
      <c r="C476" s="121" t="s">
        <v>477</v>
      </c>
      <c r="D476" s="121" t="s">
        <v>432</v>
      </c>
      <c r="E476" s="121"/>
      <c r="F476" s="121">
        <v>19512</v>
      </c>
      <c r="G476" s="121" t="s">
        <v>476</v>
      </c>
      <c r="H476" s="121">
        <v>62</v>
      </c>
    </row>
    <row r="477" spans="1:8">
      <c r="A477" s="110" t="str">
        <f t="shared" si="7"/>
        <v>West Iredell Water CompanyWaterInside</v>
      </c>
      <c r="B477" s="120" t="s">
        <v>364</v>
      </c>
      <c r="C477" s="121" t="s">
        <v>477</v>
      </c>
      <c r="D477" s="121" t="s">
        <v>432</v>
      </c>
      <c r="E477" s="121"/>
      <c r="F477" s="121">
        <v>5926</v>
      </c>
      <c r="G477" s="121" t="s">
        <v>476</v>
      </c>
      <c r="H477" s="121">
        <v>45</v>
      </c>
    </row>
    <row r="478" spans="1:8">
      <c r="A478" s="110" t="str">
        <f t="shared" si="7"/>
        <v>West JeffersonWaterInside</v>
      </c>
      <c r="B478" s="120" t="s">
        <v>365</v>
      </c>
      <c r="C478" s="121" t="s">
        <v>477</v>
      </c>
      <c r="D478" s="121" t="s">
        <v>432</v>
      </c>
      <c r="E478" s="121">
        <v>0.99</v>
      </c>
      <c r="F478" s="121">
        <v>1305</v>
      </c>
      <c r="G478" s="121" t="s">
        <v>476</v>
      </c>
      <c r="H478" s="121">
        <v>43.3</v>
      </c>
    </row>
    <row r="479" spans="1:8">
      <c r="A479" s="110" t="str">
        <f t="shared" si="7"/>
        <v>West Wilkes Water AssociationWaterInside</v>
      </c>
      <c r="B479" s="120" t="s">
        <v>366</v>
      </c>
      <c r="C479" s="121" t="s">
        <v>477</v>
      </c>
      <c r="D479" s="121" t="s">
        <v>432</v>
      </c>
      <c r="E479" s="121"/>
      <c r="F479" s="121">
        <v>12202</v>
      </c>
      <c r="G479" s="121" t="s">
        <v>476</v>
      </c>
      <c r="H479" s="121">
        <v>35.049999999999997</v>
      </c>
    </row>
    <row r="480" spans="1:8">
      <c r="A480" s="110" t="str">
        <f t="shared" si="7"/>
        <v>WhitakersWaterInside</v>
      </c>
      <c r="B480" s="120" t="s">
        <v>367</v>
      </c>
      <c r="C480" s="121" t="s">
        <v>477</v>
      </c>
      <c r="D480" s="121" t="s">
        <v>432</v>
      </c>
      <c r="E480" s="121">
        <v>0.82</v>
      </c>
      <c r="F480" s="121">
        <v>869</v>
      </c>
      <c r="G480" s="121" t="s">
        <v>476</v>
      </c>
      <c r="H480" s="121">
        <v>65.150000000000006</v>
      </c>
    </row>
    <row r="481" spans="1:8">
      <c r="A481" s="110" t="str">
        <f t="shared" si="7"/>
        <v>WhitevilleWaterInside</v>
      </c>
      <c r="B481" s="120" t="s">
        <v>368</v>
      </c>
      <c r="C481" s="121" t="s">
        <v>477</v>
      </c>
      <c r="D481" s="121" t="s">
        <v>432</v>
      </c>
      <c r="E481" s="121">
        <v>1.07</v>
      </c>
      <c r="F481" s="121">
        <v>5426</v>
      </c>
      <c r="G481" s="121" t="s">
        <v>476</v>
      </c>
      <c r="H481" s="121">
        <v>24.5</v>
      </c>
    </row>
    <row r="482" spans="1:8">
      <c r="A482" s="110" t="str">
        <f t="shared" si="7"/>
        <v>WhitsettWaterInside</v>
      </c>
      <c r="B482" s="120" t="s">
        <v>440</v>
      </c>
      <c r="C482" s="121" t="s">
        <v>477</v>
      </c>
      <c r="D482" s="121" t="s">
        <v>432</v>
      </c>
      <c r="E482" s="121">
        <v>0.66</v>
      </c>
      <c r="F482" s="121">
        <v>91</v>
      </c>
      <c r="G482" s="121" t="s">
        <v>476</v>
      </c>
      <c r="H482" s="121">
        <v>72.5</v>
      </c>
    </row>
    <row r="483" spans="1:8">
      <c r="A483" s="110" t="str">
        <f t="shared" si="7"/>
        <v>Whittier Sanitary DistrictWaterInside</v>
      </c>
      <c r="B483" s="120" t="s">
        <v>1712</v>
      </c>
      <c r="C483" s="121" t="s">
        <v>477</v>
      </c>
      <c r="D483" s="121" t="s">
        <v>432</v>
      </c>
      <c r="E483" s="121">
        <v>1.0900000000000001</v>
      </c>
      <c r="F483" s="121">
        <v>252</v>
      </c>
      <c r="G483" s="121" t="s">
        <v>476</v>
      </c>
      <c r="H483" s="121">
        <v>17.5</v>
      </c>
    </row>
    <row r="484" spans="1:8">
      <c r="A484" s="110" t="str">
        <f t="shared" si="7"/>
        <v>WilkesboroWaterInside</v>
      </c>
      <c r="B484" s="120" t="s">
        <v>369</v>
      </c>
      <c r="C484" s="121" t="s">
        <v>477</v>
      </c>
      <c r="D484" s="121" t="s">
        <v>432</v>
      </c>
      <c r="E484" s="121">
        <v>1.1499999999999999</v>
      </c>
      <c r="F484" s="121">
        <v>3705</v>
      </c>
      <c r="G484" s="121" t="s">
        <v>476</v>
      </c>
      <c r="H484" s="121">
        <v>12.35</v>
      </c>
    </row>
    <row r="485" spans="1:8">
      <c r="A485" s="110" t="str">
        <f t="shared" si="7"/>
        <v>WilliamstonWaterInside</v>
      </c>
      <c r="B485" s="120" t="s">
        <v>498</v>
      </c>
      <c r="C485" s="121" t="s">
        <v>477</v>
      </c>
      <c r="D485" s="121" t="s">
        <v>432</v>
      </c>
      <c r="E485" s="121">
        <v>1.01</v>
      </c>
      <c r="F485" s="121">
        <v>7650</v>
      </c>
      <c r="G485" s="121" t="s">
        <v>476</v>
      </c>
      <c r="H485" s="121">
        <v>66.150000000000006</v>
      </c>
    </row>
    <row r="486" spans="1:8">
      <c r="A486" s="110" t="str">
        <f t="shared" si="7"/>
        <v>WilsonWaterInside</v>
      </c>
      <c r="B486" s="120" t="s">
        <v>370</v>
      </c>
      <c r="C486" s="121" t="s">
        <v>477</v>
      </c>
      <c r="D486" s="121" t="s">
        <v>432</v>
      </c>
      <c r="E486" s="121">
        <v>1.32</v>
      </c>
      <c r="F486" s="121">
        <v>50001</v>
      </c>
      <c r="G486" s="121" t="s">
        <v>476</v>
      </c>
      <c r="H486" s="121">
        <v>45.48</v>
      </c>
    </row>
    <row r="487" spans="1:8">
      <c r="A487" s="110" t="str">
        <f t="shared" si="7"/>
        <v>Wilson CountyWaterInside</v>
      </c>
      <c r="B487" s="120" t="s">
        <v>371</v>
      </c>
      <c r="C487" s="121" t="s">
        <v>477</v>
      </c>
      <c r="D487" s="121" t="s">
        <v>432</v>
      </c>
      <c r="E487" s="121">
        <v>1.44</v>
      </c>
      <c r="F487" s="121">
        <v>8936</v>
      </c>
      <c r="G487" s="121" t="s">
        <v>476</v>
      </c>
      <c r="H487" s="121">
        <v>61</v>
      </c>
    </row>
    <row r="488" spans="1:8">
      <c r="A488" s="110" t="str">
        <f t="shared" si="7"/>
        <v>WindsorWaterInside</v>
      </c>
      <c r="B488" s="120" t="s">
        <v>431</v>
      </c>
      <c r="C488" s="121" t="s">
        <v>477</v>
      </c>
      <c r="D488" s="121" t="s">
        <v>432</v>
      </c>
      <c r="E488" s="121">
        <v>1.07</v>
      </c>
      <c r="F488" s="121">
        <v>2433</v>
      </c>
      <c r="G488" s="121" t="s">
        <v>476</v>
      </c>
      <c r="H488" s="121">
        <v>26.5</v>
      </c>
    </row>
    <row r="489" spans="1:8">
      <c r="A489" s="110" t="str">
        <f t="shared" si="7"/>
        <v>WingateWaterInside</v>
      </c>
      <c r="B489" s="120" t="s">
        <v>372</v>
      </c>
      <c r="C489" s="121" t="s">
        <v>477</v>
      </c>
      <c r="D489" s="121" t="s">
        <v>432</v>
      </c>
      <c r="E489" s="121">
        <v>1.1599999999999999</v>
      </c>
      <c r="F489" s="121">
        <v>4201</v>
      </c>
      <c r="G489" s="121" t="s">
        <v>476</v>
      </c>
      <c r="H489" s="121">
        <v>39.58</v>
      </c>
    </row>
    <row r="490" spans="1:8">
      <c r="A490" s="110" t="str">
        <f t="shared" si="7"/>
        <v>City of Winston-SalemWaterInside</v>
      </c>
      <c r="B490" s="125" t="s">
        <v>1482</v>
      </c>
      <c r="C490" s="121" t="s">
        <v>477</v>
      </c>
      <c r="D490" s="121" t="s">
        <v>432</v>
      </c>
      <c r="E490" s="121">
        <v>1.58</v>
      </c>
      <c r="F490" s="121">
        <v>374403</v>
      </c>
      <c r="G490" s="121" t="s">
        <v>476</v>
      </c>
      <c r="H490" s="121">
        <v>27.85</v>
      </c>
    </row>
    <row r="491" spans="1:8">
      <c r="A491" s="110" t="str">
        <f t="shared" si="7"/>
        <v>Winston-Salem - ClemmonsWaterInside</v>
      </c>
      <c r="B491" s="120" t="s">
        <v>373</v>
      </c>
      <c r="C491" s="121" t="s">
        <v>477</v>
      </c>
      <c r="D491" s="121" t="s">
        <v>432</v>
      </c>
      <c r="E491" s="121">
        <v>1.58</v>
      </c>
      <c r="F491" s="121">
        <v>374403</v>
      </c>
      <c r="G491" s="121" t="s">
        <v>476</v>
      </c>
      <c r="H491" s="121">
        <v>27.83</v>
      </c>
    </row>
    <row r="492" spans="1:8">
      <c r="A492" s="110" t="str">
        <f t="shared" si="7"/>
        <v>Winston-Salem - KernersvilleWaterInside</v>
      </c>
      <c r="B492" s="120" t="s">
        <v>374</v>
      </c>
      <c r="C492" s="121" t="s">
        <v>477</v>
      </c>
      <c r="D492" s="121" t="s">
        <v>432</v>
      </c>
      <c r="E492" s="121">
        <v>1.58</v>
      </c>
      <c r="F492" s="121">
        <v>26376</v>
      </c>
      <c r="G492" s="121" t="s">
        <v>476</v>
      </c>
      <c r="H492" s="121">
        <v>30.63</v>
      </c>
    </row>
    <row r="493" spans="1:8">
      <c r="A493" s="110" t="str">
        <f t="shared" si="7"/>
        <v>Winston-Salem - Rural HallWaterInside</v>
      </c>
      <c r="B493" s="120" t="s">
        <v>1713</v>
      </c>
      <c r="C493" s="121" t="s">
        <v>477</v>
      </c>
      <c r="D493" s="121" t="s">
        <v>432</v>
      </c>
      <c r="E493" s="121">
        <v>1.58</v>
      </c>
      <c r="F493" s="121">
        <v>374403</v>
      </c>
      <c r="G493" s="121" t="s">
        <v>476</v>
      </c>
      <c r="H493" s="121">
        <v>27.85</v>
      </c>
    </row>
    <row r="494" spans="1:8">
      <c r="A494" s="110" t="str">
        <f t="shared" si="7"/>
        <v>Winston-Salem - WalkertownWaterInside</v>
      </c>
      <c r="B494" s="120" t="s">
        <v>441</v>
      </c>
      <c r="C494" s="121" t="s">
        <v>477</v>
      </c>
      <c r="D494" s="121" t="s">
        <v>432</v>
      </c>
      <c r="E494" s="121">
        <v>1.58</v>
      </c>
      <c r="F494" s="121">
        <v>5626</v>
      </c>
      <c r="G494" s="121" t="s">
        <v>476</v>
      </c>
      <c r="H494" s="121">
        <v>27.85</v>
      </c>
    </row>
    <row r="495" spans="1:8">
      <c r="A495" s="110" t="str">
        <f t="shared" si="7"/>
        <v>Winterville, Town ofWaterInside</v>
      </c>
      <c r="B495" s="129" t="s">
        <v>557</v>
      </c>
      <c r="C495" s="121" t="s">
        <v>477</v>
      </c>
      <c r="D495" s="121" t="s">
        <v>432</v>
      </c>
      <c r="E495" s="121">
        <v>1.1100000000000001</v>
      </c>
      <c r="F495" s="121">
        <v>10462</v>
      </c>
      <c r="G495" s="121" t="s">
        <v>476</v>
      </c>
      <c r="H495" s="121">
        <v>29.02</v>
      </c>
    </row>
    <row r="496" spans="1:8">
      <c r="A496" s="110" t="str">
        <f t="shared" si="7"/>
        <v>WintonWaterInside</v>
      </c>
      <c r="B496" s="120" t="s">
        <v>375</v>
      </c>
      <c r="C496" s="121" t="s">
        <v>477</v>
      </c>
      <c r="D496" s="121" t="s">
        <v>432</v>
      </c>
      <c r="E496" s="121">
        <v>0.82</v>
      </c>
      <c r="F496" s="121">
        <v>756</v>
      </c>
      <c r="G496" s="121" t="s">
        <v>476</v>
      </c>
      <c r="H496" s="121">
        <v>35.5</v>
      </c>
    </row>
    <row r="497" spans="1:8">
      <c r="A497" s="110" t="str">
        <f t="shared" si="7"/>
        <v>WoodlandWaterInside</v>
      </c>
      <c r="B497" s="120" t="s">
        <v>376</v>
      </c>
      <c r="C497" s="121" t="s">
        <v>477</v>
      </c>
      <c r="D497" s="121" t="s">
        <v>432</v>
      </c>
      <c r="E497" s="121">
        <v>0.86</v>
      </c>
      <c r="F497" s="121">
        <v>767</v>
      </c>
      <c r="G497" s="121" t="s">
        <v>476</v>
      </c>
      <c r="H497" s="121">
        <v>30.5</v>
      </c>
    </row>
    <row r="498" spans="1:8">
      <c r="A498" s="110" t="str">
        <f t="shared" si="7"/>
        <v>Wrightsville BeachWaterInside</v>
      </c>
      <c r="B498" s="120" t="s">
        <v>377</v>
      </c>
      <c r="C498" s="121" t="s">
        <v>477</v>
      </c>
      <c r="D498" s="121" t="s">
        <v>432</v>
      </c>
      <c r="E498" s="121">
        <v>1.57</v>
      </c>
      <c r="F498" s="121">
        <v>5300</v>
      </c>
      <c r="G498" s="121" t="s">
        <v>476</v>
      </c>
      <c r="H498" s="121">
        <v>33.700000000000003</v>
      </c>
    </row>
    <row r="499" spans="1:8">
      <c r="A499" s="110" t="str">
        <f t="shared" si="7"/>
        <v>Yadkin County - JonesvilleWaterInside</v>
      </c>
      <c r="B499" s="120" t="s">
        <v>378</v>
      </c>
      <c r="C499" s="121" t="s">
        <v>477</v>
      </c>
      <c r="D499" s="121" t="s">
        <v>432</v>
      </c>
      <c r="E499" s="121">
        <v>0.53</v>
      </c>
      <c r="F499" s="121">
        <v>277</v>
      </c>
      <c r="G499" s="121" t="s">
        <v>476</v>
      </c>
      <c r="H499" s="121">
        <v>53.45</v>
      </c>
    </row>
    <row r="500" spans="1:8">
      <c r="A500" s="110" t="str">
        <f t="shared" si="7"/>
        <v>Yadkin County - YadkinvilleWaterInside</v>
      </c>
      <c r="B500" s="120" t="s">
        <v>500</v>
      </c>
      <c r="C500" s="121" t="s">
        <v>477</v>
      </c>
      <c r="D500" s="121" t="s">
        <v>432</v>
      </c>
      <c r="E500" s="121">
        <v>0.53</v>
      </c>
      <c r="F500" s="121">
        <v>37198</v>
      </c>
      <c r="G500" s="121" t="s">
        <v>476</v>
      </c>
      <c r="H500" s="121">
        <v>39.76</v>
      </c>
    </row>
    <row r="501" spans="1:8">
      <c r="A501" s="110" t="str">
        <f t="shared" si="7"/>
        <v>YadkinvilleWaterInside</v>
      </c>
      <c r="B501" s="120" t="s">
        <v>379</v>
      </c>
      <c r="C501" s="121" t="s">
        <v>477</v>
      </c>
      <c r="D501" s="121" t="s">
        <v>432</v>
      </c>
      <c r="E501" s="121">
        <v>0.89</v>
      </c>
      <c r="F501" s="121">
        <v>4196</v>
      </c>
      <c r="G501" s="121" t="s">
        <v>476</v>
      </c>
      <c r="H501" s="121">
        <v>19.86</v>
      </c>
    </row>
    <row r="502" spans="1:8">
      <c r="A502" s="110" t="str">
        <f t="shared" si="7"/>
        <v>YanceyvilleWaterInside</v>
      </c>
      <c r="B502" s="120" t="s">
        <v>380</v>
      </c>
      <c r="C502" s="121" t="s">
        <v>477</v>
      </c>
      <c r="D502" s="121" t="s">
        <v>432</v>
      </c>
      <c r="E502" s="121">
        <v>1.02</v>
      </c>
      <c r="F502" s="121">
        <v>1937</v>
      </c>
      <c r="G502" s="121" t="s">
        <v>476</v>
      </c>
      <c r="H502" s="121">
        <v>35.69</v>
      </c>
    </row>
    <row r="504" spans="1:8">
      <c r="B504" s="138" t="s">
        <v>1720</v>
      </c>
    </row>
  </sheetData>
  <sheetProtection algorithmName="SHA-512" hashValue="rIYxXGlqNaJCCaoaG58XVoRUcENuFQVD+Dz9L+zPb3vwKP5w93Ro5LiZbBuK25Um7sGkpupfU0mM7p95OyqV1A==" saltValue="S0SpGcw0QhEAfNB80dnREA==" spinCount="100000" sheet="1" objects="1" scenarios="1"/>
  <hyperlinks>
    <hyperlink ref="B1" r:id="rId1" xr:uid="{FB154C76-1A1B-4626-9873-636A39238D4C}"/>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8B05B-BB5A-4305-ABDA-AF70B5016674}">
  <sheetPr codeName="Sheet16" filterMode="1"/>
  <dimension ref="A1:I704"/>
  <sheetViews>
    <sheetView topLeftCell="A402" workbookViewId="0">
      <selection activeCell="I1" sqref="I1"/>
    </sheetView>
  </sheetViews>
  <sheetFormatPr defaultRowHeight="14.4"/>
  <cols>
    <col min="1" max="1" width="8.88671875" style="109"/>
    <col min="2" max="2" width="33.109375" style="109" customWidth="1"/>
    <col min="3" max="7" width="8.88671875" style="109"/>
    <col min="8" max="8" width="40.33203125" style="109" customWidth="1"/>
    <col min="9" max="16384" width="8.88671875" style="109"/>
  </cols>
  <sheetData>
    <row r="1" spans="1:8">
      <c r="A1" s="109" t="s">
        <v>15</v>
      </c>
      <c r="B1" s="109" t="s">
        <v>1693</v>
      </c>
      <c r="C1" s="109" t="s">
        <v>1692</v>
      </c>
      <c r="D1" s="109" t="s">
        <v>1691</v>
      </c>
      <c r="E1" s="109" t="s">
        <v>1690</v>
      </c>
      <c r="F1" s="109" t="s">
        <v>1689</v>
      </c>
      <c r="H1" s="112" t="s">
        <v>1695</v>
      </c>
    </row>
    <row r="2" spans="1:8" hidden="1">
      <c r="A2" s="109" t="s">
        <v>1688</v>
      </c>
      <c r="B2" s="109" t="s">
        <v>1687</v>
      </c>
      <c r="C2" s="109" t="s">
        <v>719</v>
      </c>
      <c r="D2" s="109" t="s">
        <v>526</v>
      </c>
      <c r="F2" s="109" t="s">
        <v>520</v>
      </c>
      <c r="H2" s="109" t="e">
        <f>VLOOKUP(B2&amp;"Water"&amp;"Inside",'EFC Table'!$A$3:$H$502,8,FALSE)</f>
        <v>#N/A</v>
      </c>
    </row>
    <row r="3" spans="1:8">
      <c r="A3" s="109" t="s">
        <v>1686</v>
      </c>
      <c r="B3" s="109" t="s">
        <v>58</v>
      </c>
      <c r="C3" s="109" t="s">
        <v>598</v>
      </c>
      <c r="D3" s="109" t="s">
        <v>664</v>
      </c>
      <c r="E3" s="109" t="s">
        <v>525</v>
      </c>
      <c r="F3" s="109" t="s">
        <v>520</v>
      </c>
      <c r="H3" s="109">
        <f>VLOOKUP(B3&amp;"Water"&amp;"Inside",'EFC Table'!$A$3:$H$502,8,FALSE)</f>
        <v>24.55</v>
      </c>
    </row>
    <row r="4" spans="1:8">
      <c r="A4" s="109" t="s">
        <v>1685</v>
      </c>
      <c r="B4" s="109" t="s">
        <v>59</v>
      </c>
      <c r="C4" s="109" t="s">
        <v>189</v>
      </c>
      <c r="D4" s="109" t="s">
        <v>554</v>
      </c>
      <c r="E4" s="109" t="s">
        <v>525</v>
      </c>
      <c r="F4" s="109" t="s">
        <v>520</v>
      </c>
      <c r="H4" s="109">
        <f>VLOOKUP(B4&amp;"Water"&amp;"Inside",'EFC Table'!$A$3:$H$502,8,FALSE)</f>
        <v>40.58</v>
      </c>
    </row>
    <row r="5" spans="1:8">
      <c r="A5" s="109" t="s">
        <v>1684</v>
      </c>
      <c r="B5" s="109" t="s">
        <v>719</v>
      </c>
      <c r="C5" s="109" t="s">
        <v>719</v>
      </c>
      <c r="D5" s="109" t="s">
        <v>718</v>
      </c>
      <c r="E5" s="109" t="s">
        <v>525</v>
      </c>
      <c r="F5" s="109" t="s">
        <v>520</v>
      </c>
      <c r="H5" s="109">
        <f>VLOOKUP(B5&amp;"Water"&amp;"Inside",'EFC Table'!$A$3:$H$502,8,FALSE)</f>
        <v>37.85</v>
      </c>
    </row>
    <row r="6" spans="1:8">
      <c r="A6" s="109" t="s">
        <v>1683</v>
      </c>
      <c r="B6" s="109" t="s">
        <v>60</v>
      </c>
      <c r="C6" s="109" t="s">
        <v>753</v>
      </c>
      <c r="D6" s="109" t="s">
        <v>535</v>
      </c>
      <c r="E6" s="109" t="s">
        <v>525</v>
      </c>
      <c r="F6" s="109" t="s">
        <v>519</v>
      </c>
      <c r="H6" s="109">
        <f>VLOOKUP(B6&amp;"Water"&amp;"Inside",'EFC Table'!$A$3:$H$502,8,FALSE)</f>
        <v>27.46</v>
      </c>
    </row>
    <row r="7" spans="1:8" hidden="1">
      <c r="A7" s="109" t="s">
        <v>1682</v>
      </c>
      <c r="B7" s="109" t="s">
        <v>1681</v>
      </c>
      <c r="C7" s="109" t="s">
        <v>638</v>
      </c>
      <c r="D7" s="109" t="s">
        <v>607</v>
      </c>
      <c r="E7" s="109" t="s">
        <v>520</v>
      </c>
      <c r="F7" s="109" t="s">
        <v>520</v>
      </c>
      <c r="H7" s="109" t="e">
        <f>VLOOKUP(B7&amp;"Water"&amp;"Inside",'EFC Table'!$A$3:$H$502,8,FALSE)</f>
        <v>#N/A</v>
      </c>
    </row>
    <row r="8" spans="1:8">
      <c r="A8" s="109" t="s">
        <v>1680</v>
      </c>
      <c r="B8" s="109" t="s">
        <v>1679</v>
      </c>
      <c r="C8" s="109" t="s">
        <v>527</v>
      </c>
      <c r="D8" s="109" t="s">
        <v>614</v>
      </c>
      <c r="E8" s="109" t="s">
        <v>525</v>
      </c>
      <c r="F8" s="109" t="s">
        <v>520</v>
      </c>
      <c r="H8" s="109" t="e">
        <f>VLOOKUP(B8&amp;"Water"&amp;"Inside",'EFC Table'!$A$3:$H$502,8,FALSE)</f>
        <v>#N/A</v>
      </c>
    </row>
    <row r="9" spans="1:8">
      <c r="A9" s="109" t="s">
        <v>1678</v>
      </c>
      <c r="B9" s="109" t="s">
        <v>381</v>
      </c>
      <c r="C9" s="109" t="s">
        <v>1045</v>
      </c>
      <c r="D9" s="109" t="s">
        <v>1044</v>
      </c>
      <c r="E9" s="109" t="s">
        <v>525</v>
      </c>
      <c r="F9" s="109" t="s">
        <v>520</v>
      </c>
      <c r="H9" s="109">
        <f>VLOOKUP(B9&amp;"Water"&amp;"Inside",'EFC Table'!$A$3:$H$502,8,FALSE)</f>
        <v>43</v>
      </c>
    </row>
    <row r="10" spans="1:8">
      <c r="A10" s="109" t="s">
        <v>1677</v>
      </c>
      <c r="B10" s="109" t="s">
        <v>61</v>
      </c>
      <c r="C10" s="109" t="s">
        <v>1158</v>
      </c>
      <c r="D10" s="109" t="s">
        <v>544</v>
      </c>
      <c r="E10" s="109" t="s">
        <v>525</v>
      </c>
      <c r="F10" s="109" t="s">
        <v>519</v>
      </c>
      <c r="H10" s="109">
        <f>VLOOKUP(B10&amp;"Water"&amp;"Inside",'EFC Table'!$A$3:$H$502,8,FALSE)</f>
        <v>31.77</v>
      </c>
    </row>
    <row r="11" spans="1:8">
      <c r="A11" s="109" t="s">
        <v>1676</v>
      </c>
      <c r="B11" s="109" t="s">
        <v>1675</v>
      </c>
      <c r="C11" s="109" t="s">
        <v>668</v>
      </c>
      <c r="D11" s="109" t="s">
        <v>535</v>
      </c>
      <c r="E11" s="109" t="s">
        <v>525</v>
      </c>
      <c r="F11" s="109" t="s">
        <v>519</v>
      </c>
      <c r="H11" s="109">
        <f>VLOOKUP(B11&amp;"Water"&amp;"Inside",'EFC Table'!$A$3:$H$502,8,FALSE)</f>
        <v>26.96</v>
      </c>
    </row>
    <row r="12" spans="1:8">
      <c r="A12" s="109" t="s">
        <v>1674</v>
      </c>
      <c r="B12" s="109" t="s">
        <v>62</v>
      </c>
      <c r="C12" s="109" t="s">
        <v>668</v>
      </c>
      <c r="D12" s="109" t="s">
        <v>535</v>
      </c>
      <c r="E12" s="109" t="s">
        <v>525</v>
      </c>
      <c r="F12" s="109" t="s">
        <v>519</v>
      </c>
      <c r="H12" s="109">
        <f>VLOOKUP(B12&amp;"Water"&amp;"Inside",'EFC Table'!$A$3:$H$502,8,FALSE)</f>
        <v>31.04</v>
      </c>
    </row>
    <row r="13" spans="1:8">
      <c r="A13" s="109" t="s">
        <v>1673</v>
      </c>
      <c r="B13" s="109" t="s">
        <v>63</v>
      </c>
      <c r="C13" s="109" t="s">
        <v>522</v>
      </c>
      <c r="D13" s="109" t="s">
        <v>718</v>
      </c>
      <c r="E13" s="109" t="s">
        <v>525</v>
      </c>
      <c r="F13" s="109" t="s">
        <v>519</v>
      </c>
      <c r="H13" s="109">
        <f>VLOOKUP(B13&amp;"Water"&amp;"Inside",'EFC Table'!$A$3:$H$502,8,FALSE)</f>
        <v>27.25</v>
      </c>
    </row>
    <row r="14" spans="1:8">
      <c r="A14" s="109" t="s">
        <v>1672</v>
      </c>
      <c r="B14" s="109" t="s">
        <v>1671</v>
      </c>
      <c r="C14" s="109" t="s">
        <v>813</v>
      </c>
      <c r="D14" s="109" t="s">
        <v>611</v>
      </c>
      <c r="E14" s="109" t="s">
        <v>525</v>
      </c>
      <c r="F14" s="109" t="s">
        <v>520</v>
      </c>
      <c r="H14" s="109" t="e">
        <f>VLOOKUP(B14&amp;"Water"&amp;"Inside",'EFC Table'!$A$3:$H$502,8,FALSE)</f>
        <v>#N/A</v>
      </c>
    </row>
    <row r="15" spans="1:8" hidden="1">
      <c r="A15" s="109" t="s">
        <v>1670</v>
      </c>
      <c r="B15" s="109" t="s">
        <v>1669</v>
      </c>
      <c r="C15" s="109" t="s">
        <v>545</v>
      </c>
      <c r="D15" s="109" t="s">
        <v>607</v>
      </c>
      <c r="E15" s="109" t="s">
        <v>520</v>
      </c>
      <c r="F15" s="109" t="s">
        <v>520</v>
      </c>
      <c r="H15" s="109" t="e">
        <f>VLOOKUP(B15&amp;"Water"&amp;"Inside",'EFC Table'!$A$3:$H$502,8,FALSE)</f>
        <v>#N/A</v>
      </c>
    </row>
    <row r="16" spans="1:8">
      <c r="A16" s="109" t="s">
        <v>1668</v>
      </c>
      <c r="B16" s="109" t="s">
        <v>64</v>
      </c>
      <c r="C16" s="109" t="s">
        <v>818</v>
      </c>
      <c r="D16" s="109" t="s">
        <v>800</v>
      </c>
      <c r="E16" s="109" t="s">
        <v>525</v>
      </c>
      <c r="F16" s="109" t="s">
        <v>519</v>
      </c>
      <c r="H16" s="109">
        <f>VLOOKUP(B16&amp;"Water"&amp;"Inside",'EFC Table'!$A$3:$H$502,8,FALSE)</f>
        <v>32.35</v>
      </c>
    </row>
    <row r="17" spans="1:8" hidden="1">
      <c r="A17" s="109" t="s">
        <v>1667</v>
      </c>
      <c r="B17" s="109" t="s">
        <v>1666</v>
      </c>
      <c r="C17" s="109" t="s">
        <v>536</v>
      </c>
      <c r="D17" s="109" t="s">
        <v>535</v>
      </c>
      <c r="E17" s="109" t="s">
        <v>520</v>
      </c>
      <c r="F17" s="109" t="s">
        <v>520</v>
      </c>
      <c r="H17" s="109" t="e">
        <f>VLOOKUP(B17&amp;"Water"&amp;"Inside",'EFC Table'!$A$3:$H$502,8,FALSE)</f>
        <v>#N/A</v>
      </c>
    </row>
    <row r="18" spans="1:8">
      <c r="A18" s="109" t="s">
        <v>1665</v>
      </c>
      <c r="B18" s="109" t="s">
        <v>65</v>
      </c>
      <c r="C18" s="109" t="s">
        <v>818</v>
      </c>
      <c r="D18" s="109" t="s">
        <v>800</v>
      </c>
      <c r="E18" s="109" t="s">
        <v>525</v>
      </c>
      <c r="F18" s="109" t="s">
        <v>519</v>
      </c>
      <c r="H18" s="109">
        <f>VLOOKUP(B18&amp;"Water"&amp;"Inside",'EFC Table'!$A$3:$H$502,8,FALSE)</f>
        <v>31.5</v>
      </c>
    </row>
    <row r="19" spans="1:8">
      <c r="A19" s="109" t="s">
        <v>1664</v>
      </c>
      <c r="B19" s="109" t="s">
        <v>66</v>
      </c>
      <c r="C19" s="109" t="s">
        <v>551</v>
      </c>
      <c r="D19" s="109" t="s">
        <v>550</v>
      </c>
      <c r="E19" s="109" t="s">
        <v>525</v>
      </c>
      <c r="F19" s="109" t="s">
        <v>520</v>
      </c>
      <c r="H19" s="109">
        <f>VLOOKUP(B19&amp;"Water"&amp;"Inside",'EFC Table'!$A$3:$H$502,8,FALSE)</f>
        <v>37.43</v>
      </c>
    </row>
    <row r="20" spans="1:8">
      <c r="A20" s="109" t="s">
        <v>1663</v>
      </c>
      <c r="B20" s="109" t="s">
        <v>67</v>
      </c>
      <c r="C20" s="109" t="s">
        <v>618</v>
      </c>
      <c r="D20" s="109" t="s">
        <v>617</v>
      </c>
      <c r="E20" s="109" t="s">
        <v>525</v>
      </c>
      <c r="F20" s="109" t="s">
        <v>520</v>
      </c>
      <c r="H20" s="109">
        <f>VLOOKUP(B20&amp;"Water"&amp;"Inside",'EFC Table'!$A$3:$H$502,8,FALSE)</f>
        <v>29.65</v>
      </c>
    </row>
    <row r="21" spans="1:8">
      <c r="A21" s="109" t="s">
        <v>1662</v>
      </c>
      <c r="B21" s="109" t="s">
        <v>385</v>
      </c>
      <c r="C21" s="109" t="s">
        <v>564</v>
      </c>
      <c r="D21" s="109" t="s">
        <v>554</v>
      </c>
      <c r="E21" s="109" t="s">
        <v>525</v>
      </c>
      <c r="F21" s="109" t="s">
        <v>520</v>
      </c>
      <c r="H21" s="109">
        <f>VLOOKUP(B21&amp;"Water"&amp;"Inside",'EFC Table'!$A$3:$H$502,8,FALSE)</f>
        <v>38.5</v>
      </c>
    </row>
    <row r="22" spans="1:8">
      <c r="A22" s="109" t="s">
        <v>1661</v>
      </c>
      <c r="B22" s="109" t="s">
        <v>68</v>
      </c>
      <c r="C22" s="109" t="s">
        <v>73</v>
      </c>
      <c r="D22" s="109" t="s">
        <v>636</v>
      </c>
      <c r="E22" s="109" t="s">
        <v>525</v>
      </c>
      <c r="F22" s="109" t="s">
        <v>520</v>
      </c>
      <c r="H22" s="109">
        <f>VLOOKUP(B22&amp;"Water"&amp;"Inside",'EFC Table'!$A$3:$H$502,8,FALSE)</f>
        <v>43.36</v>
      </c>
    </row>
    <row r="23" spans="1:8">
      <c r="A23" s="109" t="s">
        <v>1660</v>
      </c>
      <c r="B23" s="109" t="s">
        <v>69</v>
      </c>
      <c r="C23" s="109" t="s">
        <v>690</v>
      </c>
      <c r="D23" s="109" t="s">
        <v>544</v>
      </c>
      <c r="E23" s="109" t="s">
        <v>525</v>
      </c>
      <c r="F23" s="109" t="s">
        <v>520</v>
      </c>
      <c r="H23" s="109">
        <f>VLOOKUP(B23&amp;"Water"&amp;"Inside",'EFC Table'!$A$3:$H$502,8,FALSE)</f>
        <v>54.36</v>
      </c>
    </row>
    <row r="24" spans="1:8">
      <c r="A24" s="109" t="s">
        <v>1659</v>
      </c>
      <c r="B24" s="109" t="s">
        <v>70</v>
      </c>
      <c r="C24" s="109" t="s">
        <v>556</v>
      </c>
      <c r="D24" s="109" t="s">
        <v>570</v>
      </c>
      <c r="E24" s="109" t="s">
        <v>525</v>
      </c>
      <c r="F24" s="109" t="s">
        <v>520</v>
      </c>
      <c r="H24" s="109">
        <f>VLOOKUP(B24&amp;"Water"&amp;"Inside",'EFC Table'!$A$3:$H$502,8,FALSE)</f>
        <v>53</v>
      </c>
    </row>
    <row r="25" spans="1:8">
      <c r="A25" s="109" t="s">
        <v>1658</v>
      </c>
      <c r="B25" s="109" t="s">
        <v>1657</v>
      </c>
      <c r="C25" s="109" t="s">
        <v>697</v>
      </c>
      <c r="D25" s="109" t="s">
        <v>535</v>
      </c>
      <c r="E25" s="109" t="s">
        <v>525</v>
      </c>
      <c r="F25" s="109" t="s">
        <v>520</v>
      </c>
      <c r="H25" s="109" t="e">
        <f>VLOOKUP(B25&amp;"Water"&amp;"Inside",'EFC Table'!$A$3:$H$502,8,FALSE)</f>
        <v>#N/A</v>
      </c>
    </row>
    <row r="26" spans="1:8">
      <c r="A26" s="109" t="s">
        <v>1656</v>
      </c>
      <c r="B26" s="109" t="s">
        <v>386</v>
      </c>
      <c r="C26" s="109" t="s">
        <v>764</v>
      </c>
      <c r="D26" s="109" t="s">
        <v>570</v>
      </c>
      <c r="E26" s="109" t="s">
        <v>525</v>
      </c>
      <c r="F26" s="109" t="s">
        <v>520</v>
      </c>
      <c r="H26" s="109">
        <f>VLOOKUP(B26&amp;"Water"&amp;"Inside",'EFC Table'!$A$3:$H$502,8,FALSE)</f>
        <v>40.549999999999997</v>
      </c>
    </row>
    <row r="27" spans="1:8">
      <c r="A27" s="109" t="s">
        <v>1655</v>
      </c>
      <c r="B27" s="109" t="s">
        <v>71</v>
      </c>
      <c r="C27" s="109" t="s">
        <v>761</v>
      </c>
      <c r="D27" s="109" t="s">
        <v>760</v>
      </c>
      <c r="E27" s="109" t="s">
        <v>525</v>
      </c>
      <c r="F27" s="109" t="s">
        <v>520</v>
      </c>
      <c r="H27" s="109">
        <f>VLOOKUP(B27&amp;"Water"&amp;"Inside",'EFC Table'!$A$3:$H$502,8,FALSE)</f>
        <v>25</v>
      </c>
    </row>
    <row r="28" spans="1:8">
      <c r="A28" s="109" t="s">
        <v>1654</v>
      </c>
      <c r="B28" s="109" t="s">
        <v>1653</v>
      </c>
      <c r="C28" s="109" t="s">
        <v>98</v>
      </c>
      <c r="D28" s="109" t="s">
        <v>544</v>
      </c>
      <c r="E28" s="109" t="s">
        <v>525</v>
      </c>
      <c r="F28" s="109" t="s">
        <v>520</v>
      </c>
      <c r="H28" s="109">
        <f>VLOOKUP(B28&amp;"Water"&amp;"Inside",'EFC Table'!$A$3:$H$502,8,FALSE)</f>
        <v>61.49</v>
      </c>
    </row>
    <row r="29" spans="1:8">
      <c r="A29" s="109" t="s">
        <v>1652</v>
      </c>
      <c r="B29" s="109" t="s">
        <v>72</v>
      </c>
      <c r="C29" s="109" t="s">
        <v>732</v>
      </c>
      <c r="D29" s="109" t="s">
        <v>731</v>
      </c>
      <c r="E29" s="109" t="s">
        <v>525</v>
      </c>
      <c r="F29" s="109" t="s">
        <v>520</v>
      </c>
      <c r="H29" s="109">
        <f>VLOOKUP(B29&amp;"Water"&amp;"Inside",'EFC Table'!$A$3:$H$502,8,FALSE)</f>
        <v>39.799999999999997</v>
      </c>
    </row>
    <row r="30" spans="1:8">
      <c r="A30" s="109" t="s">
        <v>1651</v>
      </c>
      <c r="B30" s="109" t="s">
        <v>478</v>
      </c>
      <c r="C30" s="109" t="s">
        <v>73</v>
      </c>
      <c r="D30" s="109" t="s">
        <v>636</v>
      </c>
      <c r="E30" s="109" t="s">
        <v>525</v>
      </c>
      <c r="F30" s="109" t="s">
        <v>520</v>
      </c>
      <c r="H30" s="109">
        <f>VLOOKUP(B30&amp;"Water"&amp;"Inside",'EFC Table'!$A$3:$H$502,8,FALSE)</f>
        <v>63.5</v>
      </c>
    </row>
    <row r="31" spans="1:8">
      <c r="A31" s="109" t="s">
        <v>1650</v>
      </c>
      <c r="B31" s="109" t="s">
        <v>387</v>
      </c>
      <c r="C31" s="109" t="s">
        <v>837</v>
      </c>
      <c r="D31" s="109" t="s">
        <v>614</v>
      </c>
      <c r="E31" s="109" t="s">
        <v>525</v>
      </c>
      <c r="F31" s="109" t="s">
        <v>520</v>
      </c>
      <c r="H31" s="109">
        <f>VLOOKUP(B31&amp;"Water"&amp;"Inside",'EFC Table'!$A$3:$H$502,8,FALSE)</f>
        <v>32</v>
      </c>
    </row>
    <row r="32" spans="1:8">
      <c r="A32" s="109" t="s">
        <v>1649</v>
      </c>
      <c r="B32" s="109" t="s">
        <v>1648</v>
      </c>
      <c r="C32" s="109" t="s">
        <v>522</v>
      </c>
      <c r="D32" s="109" t="s">
        <v>521</v>
      </c>
      <c r="E32" s="109" t="s">
        <v>525</v>
      </c>
      <c r="F32" s="109" t="s">
        <v>520</v>
      </c>
      <c r="H32" s="109" t="e">
        <f>VLOOKUP(B32&amp;"Water"&amp;"Inside",'EFC Table'!$A$3:$H$502,8,FALSE)</f>
        <v>#N/A</v>
      </c>
    </row>
    <row r="33" spans="1:8" hidden="1">
      <c r="A33" s="109" t="s">
        <v>1647</v>
      </c>
      <c r="B33" s="109" t="s">
        <v>1646</v>
      </c>
      <c r="C33" s="109" t="s">
        <v>582</v>
      </c>
      <c r="D33" s="109" t="s">
        <v>566</v>
      </c>
      <c r="E33" s="109" t="s">
        <v>520</v>
      </c>
      <c r="F33" s="109" t="s">
        <v>520</v>
      </c>
      <c r="H33" s="109" t="e">
        <f>VLOOKUP(B33&amp;"Water"&amp;"Inside",'EFC Table'!$A$3:$H$502,8,FALSE)</f>
        <v>#N/A</v>
      </c>
    </row>
    <row r="34" spans="1:8">
      <c r="A34" s="109" t="s">
        <v>1645</v>
      </c>
      <c r="B34" s="109" t="s">
        <v>73</v>
      </c>
      <c r="C34" s="109" t="s">
        <v>618</v>
      </c>
      <c r="D34" s="109" t="s">
        <v>617</v>
      </c>
      <c r="E34" s="109" t="s">
        <v>525</v>
      </c>
      <c r="F34" s="109" t="s">
        <v>520</v>
      </c>
      <c r="H34" s="109">
        <f>VLOOKUP(B34&amp;"Water"&amp;"Inside",'EFC Table'!$A$3:$H$502,8,FALSE)</f>
        <v>35.72</v>
      </c>
    </row>
    <row r="35" spans="1:8">
      <c r="A35" s="109" t="s">
        <v>1644</v>
      </c>
      <c r="B35" s="109" t="s">
        <v>1643</v>
      </c>
      <c r="C35" s="109" t="s">
        <v>73</v>
      </c>
      <c r="D35" s="109" t="s">
        <v>636</v>
      </c>
      <c r="E35" s="109" t="s">
        <v>525</v>
      </c>
      <c r="F35" s="109" t="s">
        <v>520</v>
      </c>
      <c r="H35" s="109">
        <f>VLOOKUP(B35&amp;"Water"&amp;"Inside",'EFC Table'!$A$3:$H$502,8,FALSE)</f>
        <v>58.8</v>
      </c>
    </row>
    <row r="36" spans="1:8">
      <c r="A36" s="109" t="s">
        <v>1642</v>
      </c>
      <c r="B36" s="109" t="s">
        <v>1641</v>
      </c>
      <c r="C36" s="109" t="s">
        <v>73</v>
      </c>
      <c r="D36" s="109" t="s">
        <v>636</v>
      </c>
      <c r="E36" s="109" t="s">
        <v>525</v>
      </c>
      <c r="F36" s="109" t="s">
        <v>520</v>
      </c>
      <c r="H36" s="109">
        <f>VLOOKUP(B36&amp;"Water"&amp;"Inside",'EFC Table'!$A$3:$H$502,8,FALSE)</f>
        <v>58.8</v>
      </c>
    </row>
    <row r="37" spans="1:8" hidden="1">
      <c r="A37" s="109" t="s">
        <v>1640</v>
      </c>
      <c r="B37" s="109" t="s">
        <v>1639</v>
      </c>
      <c r="C37" s="109" t="s">
        <v>73</v>
      </c>
      <c r="D37" s="109" t="s">
        <v>636</v>
      </c>
      <c r="E37" s="109" t="s">
        <v>520</v>
      </c>
      <c r="F37" s="109" t="s">
        <v>520</v>
      </c>
      <c r="H37" s="109">
        <f>VLOOKUP(B37&amp;"Water"&amp;"Inside",'EFC Table'!$A$3:$H$502,8,FALSE)</f>
        <v>58.8</v>
      </c>
    </row>
    <row r="38" spans="1:8" hidden="1">
      <c r="A38" s="109" t="s">
        <v>1638</v>
      </c>
      <c r="B38" s="109" t="s">
        <v>1637</v>
      </c>
      <c r="C38" s="109" t="s">
        <v>73</v>
      </c>
      <c r="D38" s="109" t="s">
        <v>521</v>
      </c>
      <c r="E38" s="109" t="s">
        <v>520</v>
      </c>
      <c r="F38" s="109" t="s">
        <v>520</v>
      </c>
      <c r="H38" s="109">
        <f>VLOOKUP(B38&amp;"Water"&amp;"Inside",'EFC Table'!$A$3:$H$502,8,FALSE)</f>
        <v>58.8</v>
      </c>
    </row>
    <row r="39" spans="1:8">
      <c r="A39" s="109" t="s">
        <v>1636</v>
      </c>
      <c r="B39" s="109" t="s">
        <v>77</v>
      </c>
      <c r="C39" s="109" t="s">
        <v>813</v>
      </c>
      <c r="D39" s="109" t="s">
        <v>731</v>
      </c>
      <c r="E39" s="109" t="s">
        <v>525</v>
      </c>
      <c r="F39" s="109" t="s">
        <v>520</v>
      </c>
      <c r="H39" s="109">
        <f>VLOOKUP(B39&amp;"Water"&amp;"Inside",'EFC Table'!$A$3:$H$502,8,FALSE)</f>
        <v>54.96</v>
      </c>
    </row>
    <row r="40" spans="1:8">
      <c r="A40" s="109" t="s">
        <v>1635</v>
      </c>
      <c r="B40" s="109" t="s">
        <v>78</v>
      </c>
      <c r="C40" s="109" t="s">
        <v>73</v>
      </c>
      <c r="D40" s="109" t="s">
        <v>636</v>
      </c>
      <c r="E40" s="109" t="s">
        <v>525</v>
      </c>
      <c r="F40" s="109" t="s">
        <v>520</v>
      </c>
      <c r="H40" s="109">
        <f>VLOOKUP(B40&amp;"Water"&amp;"Inside",'EFC Table'!$A$3:$H$502,8,FALSE)</f>
        <v>65.34</v>
      </c>
    </row>
    <row r="41" spans="1:8">
      <c r="A41" s="109" t="s">
        <v>1634</v>
      </c>
      <c r="B41" s="109" t="s">
        <v>1633</v>
      </c>
      <c r="C41" s="109" t="s">
        <v>556</v>
      </c>
      <c r="D41" s="109" t="s">
        <v>570</v>
      </c>
      <c r="E41" s="109" t="s">
        <v>525</v>
      </c>
      <c r="F41" s="109" t="s">
        <v>520</v>
      </c>
      <c r="H41" s="109">
        <f>VLOOKUP(B41&amp;"Water"&amp;"Inside",'EFC Table'!$A$3:$H$502,8,FALSE)</f>
        <v>51.47</v>
      </c>
    </row>
    <row r="42" spans="1:8">
      <c r="A42" s="109" t="s">
        <v>1632</v>
      </c>
      <c r="B42" s="109" t="s">
        <v>79</v>
      </c>
      <c r="C42" s="109" t="s">
        <v>686</v>
      </c>
      <c r="D42" s="109" t="s">
        <v>614</v>
      </c>
      <c r="E42" s="109" t="s">
        <v>525</v>
      </c>
      <c r="F42" s="109" t="s">
        <v>519</v>
      </c>
      <c r="H42" s="109">
        <f>VLOOKUP(B42&amp;"Water"&amp;"Inside",'EFC Table'!$A$3:$H$502,8,FALSE)</f>
        <v>37.08</v>
      </c>
    </row>
    <row r="43" spans="1:8">
      <c r="A43" s="109" t="s">
        <v>1631</v>
      </c>
      <c r="B43" s="109" t="s">
        <v>1630</v>
      </c>
      <c r="C43" s="109" t="s">
        <v>702</v>
      </c>
      <c r="D43" s="109" t="s">
        <v>603</v>
      </c>
      <c r="E43" s="109" t="s">
        <v>525</v>
      </c>
      <c r="F43" s="109" t="s">
        <v>520</v>
      </c>
      <c r="H43" s="109" t="e">
        <f>VLOOKUP(B43&amp;"Water"&amp;"Inside",'EFC Table'!$A$3:$H$502,8,FALSE)</f>
        <v>#N/A</v>
      </c>
    </row>
    <row r="44" spans="1:8">
      <c r="A44" s="109" t="s">
        <v>1629</v>
      </c>
      <c r="B44" s="109" t="s">
        <v>80</v>
      </c>
      <c r="C44" s="109" t="s">
        <v>795</v>
      </c>
      <c r="D44" s="109" t="s">
        <v>544</v>
      </c>
      <c r="E44" s="109" t="s">
        <v>525</v>
      </c>
      <c r="F44" s="109" t="s">
        <v>519</v>
      </c>
      <c r="H44" s="109">
        <f>VLOOKUP(B44&amp;"Water"&amp;"Inside",'EFC Table'!$A$3:$H$502,8,FALSE)</f>
        <v>39.1</v>
      </c>
    </row>
    <row r="45" spans="1:8">
      <c r="A45" s="109" t="s">
        <v>1628</v>
      </c>
      <c r="B45" s="109" t="s">
        <v>1627</v>
      </c>
      <c r="C45" s="109" t="s">
        <v>564</v>
      </c>
      <c r="D45" s="109" t="s">
        <v>554</v>
      </c>
      <c r="E45" s="109" t="s">
        <v>525</v>
      </c>
      <c r="F45" s="109" t="s">
        <v>520</v>
      </c>
      <c r="H45" s="109">
        <f>VLOOKUP(B45&amp;"Water"&amp;"Inside",'EFC Table'!$A$3:$H$502,8,FALSE)</f>
        <v>44</v>
      </c>
    </row>
    <row r="46" spans="1:8">
      <c r="A46" s="109" t="s">
        <v>1626</v>
      </c>
      <c r="B46" s="109" t="s">
        <v>81</v>
      </c>
      <c r="C46" s="109" t="s">
        <v>686</v>
      </c>
      <c r="D46" s="109" t="s">
        <v>614</v>
      </c>
      <c r="E46" s="109" t="s">
        <v>525</v>
      </c>
      <c r="F46" s="109" t="s">
        <v>519</v>
      </c>
      <c r="H46" s="109">
        <f>VLOOKUP(B46&amp;"Water"&amp;"Inside",'EFC Table'!$A$3:$H$502,8,FALSE)</f>
        <v>32.15</v>
      </c>
    </row>
    <row r="47" spans="1:8" hidden="1">
      <c r="A47" s="109" t="s">
        <v>1625</v>
      </c>
      <c r="B47" s="109" t="s">
        <v>1624</v>
      </c>
      <c r="C47" s="109" t="s">
        <v>556</v>
      </c>
      <c r="D47" s="109" t="s">
        <v>566</v>
      </c>
      <c r="E47" s="109" t="s">
        <v>520</v>
      </c>
      <c r="F47" s="109" t="s">
        <v>520</v>
      </c>
      <c r="H47" s="109" t="e">
        <f>VLOOKUP(B47&amp;"Water"&amp;"Inside",'EFC Table'!$A$3:$H$502,8,FALSE)</f>
        <v>#N/A</v>
      </c>
    </row>
    <row r="48" spans="1:8" hidden="1">
      <c r="A48" s="109" t="s">
        <v>1623</v>
      </c>
      <c r="B48" s="109" t="s">
        <v>1622</v>
      </c>
      <c r="C48" s="109" t="s">
        <v>527</v>
      </c>
      <c r="D48" s="109" t="s">
        <v>614</v>
      </c>
      <c r="E48" s="109" t="s">
        <v>520</v>
      </c>
      <c r="F48" s="109" t="s">
        <v>520</v>
      </c>
      <c r="H48" s="109" t="e">
        <f>VLOOKUP(B48&amp;"Water"&amp;"Inside",'EFC Table'!$A$3:$H$502,8,FALSE)</f>
        <v>#N/A</v>
      </c>
    </row>
    <row r="49" spans="1:8">
      <c r="A49" s="109" t="s">
        <v>1621</v>
      </c>
      <c r="B49" s="109" t="s">
        <v>82</v>
      </c>
      <c r="C49" s="109" t="s">
        <v>638</v>
      </c>
      <c r="D49" s="109" t="s">
        <v>607</v>
      </c>
      <c r="E49" s="109" t="s">
        <v>525</v>
      </c>
      <c r="F49" s="109" t="s">
        <v>520</v>
      </c>
      <c r="H49" s="109">
        <f>VLOOKUP(B49&amp;"Water"&amp;"Inside",'EFC Table'!$A$3:$H$502,8,FALSE)</f>
        <v>37.75</v>
      </c>
    </row>
    <row r="50" spans="1:8">
      <c r="A50" s="109" t="s">
        <v>1620</v>
      </c>
      <c r="B50" s="109" t="s">
        <v>1619</v>
      </c>
      <c r="C50" s="109" t="s">
        <v>753</v>
      </c>
      <c r="D50" s="109" t="s">
        <v>559</v>
      </c>
      <c r="E50" s="109" t="s">
        <v>525</v>
      </c>
      <c r="F50" s="109" t="s">
        <v>520</v>
      </c>
      <c r="H50" s="109" t="e">
        <f>VLOOKUP(B50&amp;"Water"&amp;"Inside",'EFC Table'!$A$3:$H$502,8,FALSE)</f>
        <v>#N/A</v>
      </c>
    </row>
    <row r="51" spans="1:8">
      <c r="A51" s="109" t="s">
        <v>1618</v>
      </c>
      <c r="B51" s="109" t="s">
        <v>83</v>
      </c>
      <c r="C51" s="109" t="s">
        <v>551</v>
      </c>
      <c r="D51" s="109" t="s">
        <v>550</v>
      </c>
      <c r="E51" s="109" t="s">
        <v>525</v>
      </c>
      <c r="F51" s="109" t="s">
        <v>520</v>
      </c>
      <c r="H51" s="109">
        <f>VLOOKUP(B51&amp;"Water"&amp;"Inside",'EFC Table'!$A$3:$H$502,8,FALSE)</f>
        <v>49.68</v>
      </c>
    </row>
    <row r="52" spans="1:8">
      <c r="A52" s="109" t="s">
        <v>1617</v>
      </c>
      <c r="B52" s="109" t="s">
        <v>84</v>
      </c>
      <c r="C52" s="109" t="s">
        <v>697</v>
      </c>
      <c r="D52" s="109" t="s">
        <v>535</v>
      </c>
      <c r="E52" s="109" t="s">
        <v>525</v>
      </c>
      <c r="F52" s="109" t="s">
        <v>519</v>
      </c>
      <c r="H52" s="109">
        <f>VLOOKUP(B52&amp;"Water"&amp;"Inside",'EFC Table'!$A$3:$H$502,8,FALSE)</f>
        <v>28.5</v>
      </c>
    </row>
    <row r="53" spans="1:8">
      <c r="A53" s="109" t="s">
        <v>1616</v>
      </c>
      <c r="B53" s="109" t="s">
        <v>85</v>
      </c>
      <c r="C53" s="109" t="s">
        <v>370</v>
      </c>
      <c r="D53" s="109" t="s">
        <v>570</v>
      </c>
      <c r="E53" s="109" t="s">
        <v>525</v>
      </c>
      <c r="F53" s="109" t="s">
        <v>520</v>
      </c>
      <c r="H53" s="109">
        <f>VLOOKUP(B53&amp;"Water"&amp;"Inside",'EFC Table'!$A$3:$H$502,8,FALSE)</f>
        <v>30.55</v>
      </c>
    </row>
    <row r="54" spans="1:8">
      <c r="A54" s="109" t="s">
        <v>1615</v>
      </c>
      <c r="B54" s="109" t="s">
        <v>86</v>
      </c>
      <c r="C54" s="109" t="s">
        <v>551</v>
      </c>
      <c r="D54" s="109" t="s">
        <v>550</v>
      </c>
      <c r="E54" s="109" t="s">
        <v>525</v>
      </c>
      <c r="F54" s="109" t="s">
        <v>520</v>
      </c>
      <c r="H54" s="109" t="e">
        <f>VLOOKUP(B54&amp;"Water"&amp;"Inside",'EFC Table'!$A$3:$H$502,8,FALSE)</f>
        <v>#N/A</v>
      </c>
    </row>
    <row r="55" spans="1:8">
      <c r="A55" s="109" t="s">
        <v>1614</v>
      </c>
      <c r="B55" s="109" t="s">
        <v>1613</v>
      </c>
      <c r="C55" s="109" t="s">
        <v>593</v>
      </c>
      <c r="D55" s="109" t="s">
        <v>544</v>
      </c>
      <c r="E55" s="109" t="s">
        <v>525</v>
      </c>
      <c r="F55" s="109" t="s">
        <v>520</v>
      </c>
      <c r="H55" s="109" t="e">
        <f>VLOOKUP(B55&amp;"Water"&amp;"Inside",'EFC Table'!$A$3:$H$502,8,FALSE)</f>
        <v>#N/A</v>
      </c>
    </row>
    <row r="56" spans="1:8">
      <c r="A56" s="109" t="s">
        <v>1612</v>
      </c>
      <c r="B56" s="109" t="s">
        <v>1611</v>
      </c>
      <c r="C56" s="109" t="s">
        <v>593</v>
      </c>
      <c r="D56" s="109" t="s">
        <v>544</v>
      </c>
      <c r="E56" s="109" t="s">
        <v>525</v>
      </c>
      <c r="F56" s="109" t="s">
        <v>520</v>
      </c>
      <c r="H56" s="127">
        <v>34</v>
      </c>
    </row>
    <row r="57" spans="1:8">
      <c r="A57" s="109" t="s">
        <v>1610</v>
      </c>
      <c r="B57" s="109" t="s">
        <v>1609</v>
      </c>
      <c r="C57" s="109" t="s">
        <v>593</v>
      </c>
      <c r="D57" s="109" t="s">
        <v>544</v>
      </c>
      <c r="E57" s="109" t="s">
        <v>525</v>
      </c>
      <c r="F57" s="109" t="s">
        <v>520</v>
      </c>
      <c r="H57" s="127">
        <v>34</v>
      </c>
    </row>
    <row r="58" spans="1:8" hidden="1">
      <c r="A58" s="109" t="s">
        <v>1608</v>
      </c>
      <c r="B58" s="109" t="s">
        <v>1607</v>
      </c>
      <c r="C58" s="109" t="s">
        <v>593</v>
      </c>
      <c r="D58" s="109" t="s">
        <v>591</v>
      </c>
      <c r="E58" s="109" t="s">
        <v>520</v>
      </c>
      <c r="F58" s="109" t="s">
        <v>520</v>
      </c>
      <c r="H58" s="127">
        <v>34</v>
      </c>
    </row>
    <row r="59" spans="1:8" hidden="1">
      <c r="A59" s="109" t="s">
        <v>1606</v>
      </c>
      <c r="B59" s="109" t="s">
        <v>1605</v>
      </c>
      <c r="C59" s="109" t="s">
        <v>593</v>
      </c>
      <c r="D59" s="109" t="s">
        <v>544</v>
      </c>
      <c r="E59" s="109" t="s">
        <v>520</v>
      </c>
      <c r="F59" s="109" t="s">
        <v>520</v>
      </c>
      <c r="H59" s="127">
        <v>34</v>
      </c>
    </row>
    <row r="60" spans="1:8" hidden="1">
      <c r="A60" s="109" t="s">
        <v>1604</v>
      </c>
      <c r="B60" s="109" t="s">
        <v>1603</v>
      </c>
      <c r="C60" s="109" t="s">
        <v>593</v>
      </c>
      <c r="D60" s="109" t="s">
        <v>544</v>
      </c>
      <c r="E60" s="109" t="s">
        <v>520</v>
      </c>
      <c r="F60" s="109" t="s">
        <v>520</v>
      </c>
      <c r="H60" s="127">
        <v>34</v>
      </c>
    </row>
    <row r="61" spans="1:8">
      <c r="A61" s="109" t="s">
        <v>1602</v>
      </c>
      <c r="B61" s="109" t="s">
        <v>88</v>
      </c>
      <c r="C61" s="109" t="s">
        <v>593</v>
      </c>
      <c r="D61" s="109" t="s">
        <v>664</v>
      </c>
      <c r="E61" s="109" t="s">
        <v>525</v>
      </c>
      <c r="F61" s="109" t="s">
        <v>520</v>
      </c>
      <c r="H61" s="109">
        <f>VLOOKUP(B61&amp;"Water"&amp;"Inside",'EFC Table'!$A$3:$H$502,8,FALSE)</f>
        <v>27.52</v>
      </c>
    </row>
    <row r="62" spans="1:8">
      <c r="A62" s="109" t="s">
        <v>1601</v>
      </c>
      <c r="B62" s="109" t="s">
        <v>89</v>
      </c>
      <c r="C62" s="109" t="s">
        <v>813</v>
      </c>
      <c r="D62" s="109" t="s">
        <v>611</v>
      </c>
      <c r="E62" s="109" t="s">
        <v>525</v>
      </c>
      <c r="F62" s="109" t="s">
        <v>519</v>
      </c>
      <c r="H62" s="109">
        <f>VLOOKUP(B62&amp;"Water"&amp;"Inside",'EFC Table'!$A$3:$H$502,8,FALSE)</f>
        <v>52.53</v>
      </c>
    </row>
    <row r="63" spans="1:8">
      <c r="A63" s="109" t="s">
        <v>1600</v>
      </c>
      <c r="B63" s="109" t="s">
        <v>1599</v>
      </c>
      <c r="C63" s="109" t="s">
        <v>584</v>
      </c>
      <c r="D63" s="109" t="s">
        <v>535</v>
      </c>
      <c r="E63" s="109" t="s">
        <v>525</v>
      </c>
      <c r="F63" s="109" t="s">
        <v>520</v>
      </c>
      <c r="H63" s="109" t="e">
        <f>VLOOKUP(B63&amp;"Water"&amp;"Inside",'EFC Table'!$A$3:$H$502,8,FALSE)</f>
        <v>#N/A</v>
      </c>
    </row>
    <row r="64" spans="1:8">
      <c r="A64" s="109" t="s">
        <v>1598</v>
      </c>
      <c r="B64" s="109" t="s">
        <v>1597</v>
      </c>
      <c r="C64" s="109" t="s">
        <v>129</v>
      </c>
      <c r="D64" s="109" t="s">
        <v>664</v>
      </c>
      <c r="E64" s="109" t="s">
        <v>525</v>
      </c>
      <c r="F64" s="109" t="s">
        <v>520</v>
      </c>
      <c r="H64" s="109">
        <f>VLOOKUP(B64&amp;"Water"&amp;"Inside",'EFC Table'!$A$3:$H$502,8,FALSE)</f>
        <v>30</v>
      </c>
    </row>
    <row r="65" spans="1:8">
      <c r="A65" s="109" t="s">
        <v>1596</v>
      </c>
      <c r="B65" s="109" t="s">
        <v>1595</v>
      </c>
      <c r="C65" s="109" t="s">
        <v>618</v>
      </c>
      <c r="D65" s="109" t="s">
        <v>617</v>
      </c>
      <c r="E65" s="109" t="s">
        <v>525</v>
      </c>
      <c r="F65" s="109" t="s">
        <v>520</v>
      </c>
      <c r="H65" s="109">
        <f>VLOOKUP(B65&amp;"Water"&amp;"Inside",'EFC Table'!$A$3:$H$502,8,FALSE)</f>
        <v>32.020000000000003</v>
      </c>
    </row>
    <row r="66" spans="1:8" hidden="1">
      <c r="A66" s="109" t="s">
        <v>1594</v>
      </c>
      <c r="B66" s="109" t="s">
        <v>1592</v>
      </c>
      <c r="C66" s="109" t="s">
        <v>98</v>
      </c>
      <c r="D66" s="109" t="s">
        <v>544</v>
      </c>
      <c r="E66" s="109" t="s">
        <v>520</v>
      </c>
      <c r="F66" s="109" t="s">
        <v>520</v>
      </c>
      <c r="H66" s="109" t="e">
        <f>VLOOKUP(B66&amp;"Water"&amp;"Inside",'EFC Table'!$A$3:$H$502,8,FALSE)</f>
        <v>#N/A</v>
      </c>
    </row>
    <row r="67" spans="1:8" hidden="1">
      <c r="A67" s="109" t="s">
        <v>1593</v>
      </c>
      <c r="B67" s="109" t="s">
        <v>1592</v>
      </c>
      <c r="C67" s="109" t="s">
        <v>98</v>
      </c>
      <c r="D67" s="109" t="s">
        <v>544</v>
      </c>
      <c r="E67" s="109" t="s">
        <v>520</v>
      </c>
      <c r="F67" s="109" t="s">
        <v>520</v>
      </c>
      <c r="H67" s="109" t="e">
        <f>VLOOKUP(B67&amp;"Water"&amp;"Inside",'EFC Table'!$A$3:$H$502,8,FALSE)</f>
        <v>#N/A</v>
      </c>
    </row>
    <row r="68" spans="1:8">
      <c r="A68" s="109" t="s">
        <v>1591</v>
      </c>
      <c r="B68" s="109" t="s">
        <v>90</v>
      </c>
      <c r="C68" s="109" t="s">
        <v>125</v>
      </c>
      <c r="D68" s="109" t="s">
        <v>694</v>
      </c>
      <c r="E68" s="109" t="s">
        <v>525</v>
      </c>
      <c r="F68" s="109" t="s">
        <v>520</v>
      </c>
      <c r="H68" s="109">
        <f>VLOOKUP(B68&amp;"Water"&amp;"Inside",'EFC Table'!$A$3:$H$502,8,FALSE)</f>
        <v>37.409999999999997</v>
      </c>
    </row>
    <row r="69" spans="1:8">
      <c r="A69" s="109" t="s">
        <v>1590</v>
      </c>
      <c r="B69" s="109" t="s">
        <v>91</v>
      </c>
      <c r="C69" s="109" t="s">
        <v>129</v>
      </c>
      <c r="D69" s="109" t="s">
        <v>591</v>
      </c>
      <c r="E69" s="109" t="s">
        <v>525</v>
      </c>
      <c r="F69" s="109" t="s">
        <v>520</v>
      </c>
      <c r="H69" s="109">
        <f>VLOOKUP(B69&amp;"Water"&amp;"Inside",'EFC Table'!$A$3:$H$502,8,FALSE)</f>
        <v>28.8</v>
      </c>
    </row>
    <row r="70" spans="1:8">
      <c r="A70" s="109" t="s">
        <v>1589</v>
      </c>
      <c r="B70" s="109" t="s">
        <v>92</v>
      </c>
      <c r="C70" s="109" t="s">
        <v>813</v>
      </c>
      <c r="D70" s="109" t="s">
        <v>611</v>
      </c>
      <c r="E70" s="109" t="s">
        <v>525</v>
      </c>
      <c r="F70" s="109" t="s">
        <v>520</v>
      </c>
      <c r="H70" s="109">
        <f>VLOOKUP(B70&amp;"Water"&amp;"Inside",'EFC Table'!$A$3:$H$502,8,FALSE)</f>
        <v>37.950000000000003</v>
      </c>
    </row>
    <row r="71" spans="1:8">
      <c r="A71" s="109" t="s">
        <v>1588</v>
      </c>
      <c r="B71" s="109" t="s">
        <v>93</v>
      </c>
      <c r="C71" s="109" t="s">
        <v>536</v>
      </c>
      <c r="D71" s="109" t="s">
        <v>535</v>
      </c>
      <c r="E71" s="109" t="s">
        <v>525</v>
      </c>
      <c r="F71" s="109" t="s">
        <v>520</v>
      </c>
      <c r="H71" s="109">
        <f>VLOOKUP(B71&amp;"Water"&amp;"Inside",'EFC Table'!$A$3:$H$502,8,FALSE)</f>
        <v>47.7</v>
      </c>
    </row>
    <row r="72" spans="1:8">
      <c r="A72" s="109" t="s">
        <v>1587</v>
      </c>
      <c r="B72" s="109" t="s">
        <v>94</v>
      </c>
      <c r="C72" s="109" t="s">
        <v>1191</v>
      </c>
      <c r="D72" s="109" t="s">
        <v>694</v>
      </c>
      <c r="E72" s="109" t="s">
        <v>525</v>
      </c>
      <c r="F72" s="109" t="s">
        <v>520</v>
      </c>
      <c r="H72" s="109">
        <f>VLOOKUP(B72&amp;"Water"&amp;"Inside",'EFC Table'!$A$3:$H$502,8,FALSE)</f>
        <v>44</v>
      </c>
    </row>
    <row r="73" spans="1:8">
      <c r="A73" s="109" t="s">
        <v>1586</v>
      </c>
      <c r="B73" s="109" t="s">
        <v>1585</v>
      </c>
      <c r="C73" s="109" t="s">
        <v>1184</v>
      </c>
      <c r="D73" s="109" t="s">
        <v>559</v>
      </c>
      <c r="E73" s="109" t="s">
        <v>525</v>
      </c>
      <c r="F73" s="109" t="s">
        <v>520</v>
      </c>
      <c r="H73" s="109" t="e">
        <f>VLOOKUP(B73&amp;"Water"&amp;"Inside",'EFC Table'!$A$3:$H$502,8,FALSE)</f>
        <v>#N/A</v>
      </c>
    </row>
    <row r="74" spans="1:8" hidden="1">
      <c r="A74" s="109" t="s">
        <v>1584</v>
      </c>
      <c r="B74" s="109" t="s">
        <v>1583</v>
      </c>
      <c r="C74" s="109" t="s">
        <v>1158</v>
      </c>
      <c r="D74" s="109" t="s">
        <v>544</v>
      </c>
      <c r="E74" s="109" t="s">
        <v>520</v>
      </c>
      <c r="F74" s="109" t="s">
        <v>520</v>
      </c>
      <c r="H74" s="109" t="e">
        <f>VLOOKUP(B74&amp;"Water"&amp;"Inside",'EFC Table'!$A$3:$H$502,8,FALSE)</f>
        <v>#N/A</v>
      </c>
    </row>
    <row r="75" spans="1:8" hidden="1">
      <c r="A75" s="109" t="s">
        <v>1582</v>
      </c>
      <c r="B75" s="109" t="s">
        <v>1581</v>
      </c>
      <c r="C75" s="109" t="s">
        <v>618</v>
      </c>
      <c r="D75" s="109" t="s">
        <v>617</v>
      </c>
      <c r="E75" s="109" t="s">
        <v>520</v>
      </c>
      <c r="F75" s="109" t="s">
        <v>520</v>
      </c>
      <c r="H75" s="109" t="e">
        <f>VLOOKUP(B75&amp;"Water"&amp;"Inside",'EFC Table'!$A$3:$H$502,8,FALSE)</f>
        <v>#N/A</v>
      </c>
    </row>
    <row r="76" spans="1:8">
      <c r="A76" s="109" t="s">
        <v>1580</v>
      </c>
      <c r="B76" s="109" t="s">
        <v>1579</v>
      </c>
      <c r="C76" s="109" t="s">
        <v>677</v>
      </c>
      <c r="D76" s="109" t="s">
        <v>614</v>
      </c>
      <c r="E76" s="109" t="s">
        <v>525</v>
      </c>
      <c r="F76" s="109" t="s">
        <v>520</v>
      </c>
      <c r="H76" s="109" t="e">
        <f>VLOOKUP(B76&amp;"Water"&amp;"Inside",'EFC Table'!$A$3:$H$502,8,FALSE)</f>
        <v>#N/A</v>
      </c>
    </row>
    <row r="77" spans="1:8">
      <c r="A77" s="109" t="s">
        <v>1578</v>
      </c>
      <c r="B77" s="109" t="s">
        <v>1577</v>
      </c>
      <c r="C77" s="109" t="s">
        <v>677</v>
      </c>
      <c r="D77" s="109" t="s">
        <v>614</v>
      </c>
      <c r="E77" s="109" t="s">
        <v>525</v>
      </c>
      <c r="F77" s="109" t="s">
        <v>520</v>
      </c>
      <c r="H77" s="109" t="e">
        <f>VLOOKUP(B77&amp;"Water"&amp;"Inside",'EFC Table'!$A$3:$H$502,8,FALSE)</f>
        <v>#N/A</v>
      </c>
    </row>
    <row r="78" spans="1:8">
      <c r="A78" s="109" t="s">
        <v>1576</v>
      </c>
      <c r="B78" s="109" t="s">
        <v>96</v>
      </c>
      <c r="C78" s="109" t="s">
        <v>874</v>
      </c>
      <c r="D78" s="109" t="s">
        <v>550</v>
      </c>
      <c r="E78" s="109" t="s">
        <v>525</v>
      </c>
      <c r="F78" s="109" t="s">
        <v>520</v>
      </c>
      <c r="H78" s="109">
        <f>VLOOKUP(B78&amp;"Water"&amp;"Inside",'EFC Table'!$A$3:$H$502,8,FALSE)</f>
        <v>57.5</v>
      </c>
    </row>
    <row r="79" spans="1:8" hidden="1">
      <c r="A79" s="109" t="s">
        <v>1575</v>
      </c>
      <c r="B79" s="109" t="s">
        <v>1574</v>
      </c>
      <c r="C79" s="109" t="s">
        <v>545</v>
      </c>
      <c r="D79" s="109" t="s">
        <v>603</v>
      </c>
      <c r="E79" s="109" t="s">
        <v>520</v>
      </c>
      <c r="F79" s="109" t="s">
        <v>520</v>
      </c>
      <c r="H79" s="109" t="e">
        <f>VLOOKUP(B79&amp;"Water"&amp;"Inside",'EFC Table'!$A$3:$H$502,8,FALSE)</f>
        <v>#N/A</v>
      </c>
    </row>
    <row r="80" spans="1:8">
      <c r="A80" s="109" t="s">
        <v>1573</v>
      </c>
      <c r="B80" s="109" t="s">
        <v>1572</v>
      </c>
      <c r="C80" s="109" t="s">
        <v>1191</v>
      </c>
      <c r="D80" s="109" t="s">
        <v>694</v>
      </c>
      <c r="E80" s="109" t="s">
        <v>525</v>
      </c>
      <c r="F80" s="109" t="s">
        <v>520</v>
      </c>
      <c r="H80" s="109">
        <f>VLOOKUP(B80&amp;"Water"&amp;"Inside",'EFC Table'!$A$3:$H$502,8,FALSE)</f>
        <v>51.2</v>
      </c>
    </row>
    <row r="81" spans="1:9">
      <c r="A81" s="109" t="s">
        <v>1571</v>
      </c>
      <c r="B81" s="109" t="s">
        <v>97</v>
      </c>
      <c r="C81" s="109" t="s">
        <v>840</v>
      </c>
      <c r="D81" s="109" t="s">
        <v>544</v>
      </c>
      <c r="E81" s="109" t="s">
        <v>525</v>
      </c>
      <c r="F81" s="109" t="s">
        <v>520</v>
      </c>
      <c r="H81" s="109">
        <f>VLOOKUP(B81&amp;"Water"&amp;"Inside",'EFC Table'!$A$3:$H$502,8,FALSE)</f>
        <v>24.7</v>
      </c>
    </row>
    <row r="82" spans="1:9">
      <c r="A82" s="109" t="s">
        <v>1570</v>
      </c>
      <c r="B82" s="109" t="s">
        <v>1569</v>
      </c>
      <c r="C82" s="109" t="s">
        <v>584</v>
      </c>
      <c r="D82" s="109" t="s">
        <v>535</v>
      </c>
      <c r="E82" s="109" t="s">
        <v>525</v>
      </c>
      <c r="F82" s="109" t="s">
        <v>520</v>
      </c>
      <c r="H82" s="109">
        <f>VLOOKUP(B82&amp;"Water"&amp;"Inside",'EFC Table'!$A$3:$H$502,8,FALSE)</f>
        <v>28.35</v>
      </c>
    </row>
    <row r="83" spans="1:9" hidden="1">
      <c r="A83" s="109" t="s">
        <v>1568</v>
      </c>
      <c r="B83" s="109" t="s">
        <v>1567</v>
      </c>
      <c r="C83" s="109" t="s">
        <v>780</v>
      </c>
      <c r="D83" s="109" t="s">
        <v>614</v>
      </c>
      <c r="E83" s="109" t="s">
        <v>520</v>
      </c>
      <c r="F83" s="109" t="s">
        <v>520</v>
      </c>
      <c r="H83" s="109" t="e">
        <f>VLOOKUP(B83&amp;"Water"&amp;"Inside",'EFC Table'!$A$3:$H$502,8,FALSE)</f>
        <v>#N/A</v>
      </c>
    </row>
    <row r="84" spans="1:9">
      <c r="A84" s="109" t="s">
        <v>1566</v>
      </c>
      <c r="B84" s="109" t="s">
        <v>1565</v>
      </c>
      <c r="C84" s="109" t="s">
        <v>670</v>
      </c>
      <c r="D84" s="109" t="s">
        <v>544</v>
      </c>
      <c r="E84" s="109" t="s">
        <v>525</v>
      </c>
      <c r="F84" s="109" t="s">
        <v>520</v>
      </c>
      <c r="H84" s="109" t="e">
        <f>VLOOKUP(B84&amp;"Water"&amp;"Inside",'EFC Table'!$A$3:$H$502,8,FALSE)</f>
        <v>#N/A</v>
      </c>
    </row>
    <row r="85" spans="1:9">
      <c r="A85" s="109" t="s">
        <v>1564</v>
      </c>
      <c r="B85" s="109" t="s">
        <v>98</v>
      </c>
      <c r="C85" s="109" t="s">
        <v>129</v>
      </c>
      <c r="D85" s="109" t="s">
        <v>591</v>
      </c>
      <c r="E85" s="109" t="s">
        <v>525</v>
      </c>
      <c r="F85" s="109" t="s">
        <v>520</v>
      </c>
      <c r="H85" s="109" t="e">
        <f>VLOOKUP(B85&amp;"Water"&amp;"Inside",'EFC Table'!$A$3:$H$502,8,FALSE)</f>
        <v>#N/A</v>
      </c>
    </row>
    <row r="86" spans="1:9">
      <c r="A86" s="109" t="s">
        <v>1563</v>
      </c>
      <c r="B86" s="109" t="s">
        <v>99</v>
      </c>
      <c r="C86" s="109" t="s">
        <v>98</v>
      </c>
      <c r="D86" s="109" t="s">
        <v>544</v>
      </c>
      <c r="E86" s="109" t="s">
        <v>525</v>
      </c>
      <c r="F86" s="109" t="s">
        <v>519</v>
      </c>
      <c r="H86" s="109">
        <f>VLOOKUP(B86&amp;"Water"&amp;"Inside",'EFC Table'!$A$3:$H$502,8,FALSE)</f>
        <v>36.75</v>
      </c>
    </row>
    <row r="87" spans="1:9">
      <c r="A87" s="109" t="s">
        <v>1562</v>
      </c>
      <c r="B87" s="109" t="s">
        <v>1561</v>
      </c>
      <c r="C87" s="109" t="s">
        <v>98</v>
      </c>
      <c r="D87" s="109" t="s">
        <v>544</v>
      </c>
      <c r="E87" s="109" t="s">
        <v>525</v>
      </c>
      <c r="F87" s="109" t="s">
        <v>520</v>
      </c>
      <c r="H87" s="109">
        <f>VLOOKUP(B87&amp;"Water"&amp;"Inside",'EFC Table'!$A$3:$H$502,8,FALSE)</f>
        <v>30.5</v>
      </c>
    </row>
    <row r="88" spans="1:9">
      <c r="A88" s="109" t="s">
        <v>1560</v>
      </c>
      <c r="B88" s="109" t="s">
        <v>100</v>
      </c>
      <c r="C88" s="109" t="s">
        <v>587</v>
      </c>
      <c r="D88" s="109" t="s">
        <v>586</v>
      </c>
      <c r="E88" s="109" t="s">
        <v>525</v>
      </c>
      <c r="F88" s="109" t="s">
        <v>520</v>
      </c>
      <c r="H88" s="109">
        <f>VLOOKUP(B88&amp;"Water"&amp;"Inside",'EFC Table'!$A$3:$H$502,8,FALSE)</f>
        <v>31.05</v>
      </c>
    </row>
    <row r="89" spans="1:9">
      <c r="A89" s="109" t="s">
        <v>1559</v>
      </c>
      <c r="B89" s="109" t="s">
        <v>101</v>
      </c>
      <c r="C89" s="109" t="s">
        <v>164</v>
      </c>
      <c r="D89" s="109" t="s">
        <v>566</v>
      </c>
      <c r="E89" s="109" t="s">
        <v>525</v>
      </c>
      <c r="F89" s="109" t="s">
        <v>519</v>
      </c>
      <c r="H89" s="109">
        <f>VLOOKUP(B89&amp;"Water"&amp;"Inside",'EFC Table'!$A$3:$H$502,8,FALSE)</f>
        <v>45</v>
      </c>
    </row>
    <row r="90" spans="1:9">
      <c r="A90" s="109" t="s">
        <v>1558</v>
      </c>
      <c r="B90" s="109" t="s">
        <v>102</v>
      </c>
      <c r="C90" s="109" t="s">
        <v>702</v>
      </c>
      <c r="D90" s="109" t="s">
        <v>607</v>
      </c>
      <c r="E90" s="109" t="s">
        <v>525</v>
      </c>
      <c r="F90" s="109" t="s">
        <v>520</v>
      </c>
      <c r="H90" s="109">
        <f>VLOOKUP(B90&amp;"Water"&amp;"Inside",'EFC Table'!$A$3:$H$502,8,FALSE)</f>
        <v>26.25</v>
      </c>
    </row>
    <row r="91" spans="1:9">
      <c r="A91" s="109" t="s">
        <v>1557</v>
      </c>
      <c r="B91" s="109" t="s">
        <v>103</v>
      </c>
      <c r="C91" s="109" t="s">
        <v>677</v>
      </c>
      <c r="D91" s="109" t="s">
        <v>614</v>
      </c>
      <c r="E91" s="109" t="s">
        <v>525</v>
      </c>
      <c r="F91" s="109" t="s">
        <v>519</v>
      </c>
      <c r="H91" s="109">
        <f>VLOOKUP(B91&amp;"Water"&amp;"Inside",'EFC Table'!$A$3:$H$502,8,FALSE)</f>
        <v>55</v>
      </c>
    </row>
    <row r="92" spans="1:9">
      <c r="A92" s="109" t="s">
        <v>1556</v>
      </c>
      <c r="B92" s="109" t="s">
        <v>104</v>
      </c>
      <c r="C92" s="109" t="s">
        <v>719</v>
      </c>
      <c r="D92" s="109" t="s">
        <v>718</v>
      </c>
      <c r="E92" s="109" t="s">
        <v>525</v>
      </c>
      <c r="F92" s="109" t="s">
        <v>520</v>
      </c>
      <c r="H92" s="109">
        <f>VLOOKUP(B92&amp;"Water"&amp;"Inside",'EFC Table'!$A$3:$H$502,8,FALSE)</f>
        <v>22.7</v>
      </c>
    </row>
    <row r="93" spans="1:9">
      <c r="A93" s="109" t="s">
        <v>1555</v>
      </c>
      <c r="B93" s="109" t="s">
        <v>105</v>
      </c>
      <c r="C93" s="109" t="s">
        <v>1554</v>
      </c>
      <c r="D93" s="109" t="s">
        <v>760</v>
      </c>
      <c r="E93" s="109" t="s">
        <v>525</v>
      </c>
      <c r="F93" s="109" t="s">
        <v>520</v>
      </c>
      <c r="H93" s="109">
        <f>VLOOKUP(B93&amp;"Water"&amp;"Inside",'EFC Table'!$A$3:$H$502,8,FALSE)</f>
        <v>39.200000000000003</v>
      </c>
    </row>
    <row r="94" spans="1:9" hidden="1">
      <c r="A94" s="109" t="s">
        <v>1553</v>
      </c>
      <c r="B94" s="109" t="s">
        <v>1552</v>
      </c>
      <c r="C94" s="109" t="s">
        <v>631</v>
      </c>
      <c r="D94" s="109" t="s">
        <v>535</v>
      </c>
      <c r="E94" s="109" t="s">
        <v>520</v>
      </c>
      <c r="F94" s="109" t="s">
        <v>520</v>
      </c>
      <c r="H94" s="109" t="e">
        <f>VLOOKUP(B94&amp;"Water"&amp;"Inside",'EFC Table'!$A$3:$H$502,8,FALSE)</f>
        <v>#N/A</v>
      </c>
      <c r="I94" s="126"/>
    </row>
    <row r="95" spans="1:9">
      <c r="A95" s="109" t="s">
        <v>1551</v>
      </c>
      <c r="B95" s="109" t="s">
        <v>1550</v>
      </c>
      <c r="C95" s="109" t="s">
        <v>837</v>
      </c>
      <c r="D95" s="109" t="s">
        <v>614</v>
      </c>
      <c r="E95" s="109" t="s">
        <v>525</v>
      </c>
      <c r="F95" s="109" t="s">
        <v>520</v>
      </c>
      <c r="H95" s="127">
        <v>34.71</v>
      </c>
    </row>
    <row r="96" spans="1:9">
      <c r="A96" s="109" t="s">
        <v>1549</v>
      </c>
      <c r="B96" s="109" t="s">
        <v>1548</v>
      </c>
      <c r="C96" s="109" t="s">
        <v>837</v>
      </c>
      <c r="D96" s="109" t="s">
        <v>535</v>
      </c>
      <c r="E96" s="109" t="s">
        <v>525</v>
      </c>
      <c r="F96" s="109" t="s">
        <v>519</v>
      </c>
      <c r="H96" s="127">
        <v>34.71</v>
      </c>
    </row>
    <row r="97" spans="1:8">
      <c r="A97" s="109" t="s">
        <v>1547</v>
      </c>
      <c r="B97" s="109" t="s">
        <v>1546</v>
      </c>
      <c r="C97" s="109" t="s">
        <v>837</v>
      </c>
      <c r="D97" s="109" t="s">
        <v>614</v>
      </c>
      <c r="E97" s="109" t="s">
        <v>525</v>
      </c>
      <c r="F97" s="109" t="s">
        <v>519</v>
      </c>
      <c r="H97" s="127">
        <v>34.71</v>
      </c>
    </row>
    <row r="98" spans="1:8">
      <c r="A98" s="109" t="s">
        <v>1545</v>
      </c>
      <c r="B98" s="109" t="s">
        <v>1544</v>
      </c>
      <c r="C98" s="109" t="s">
        <v>837</v>
      </c>
      <c r="D98" s="109" t="s">
        <v>614</v>
      </c>
      <c r="E98" s="109" t="s">
        <v>525</v>
      </c>
      <c r="F98" s="109" t="s">
        <v>520</v>
      </c>
      <c r="H98" s="127">
        <v>34.71</v>
      </c>
    </row>
    <row r="99" spans="1:8" hidden="1">
      <c r="A99" s="109" t="s">
        <v>1543</v>
      </c>
      <c r="B99" s="109" t="s">
        <v>1542</v>
      </c>
      <c r="C99" s="109" t="s">
        <v>837</v>
      </c>
      <c r="D99" s="109" t="s">
        <v>614</v>
      </c>
      <c r="E99" s="109" t="s">
        <v>520</v>
      </c>
      <c r="F99" s="109" t="s">
        <v>520</v>
      </c>
      <c r="H99" s="127">
        <v>34.71</v>
      </c>
    </row>
    <row r="100" spans="1:8">
      <c r="A100" s="109" t="s">
        <v>1541</v>
      </c>
      <c r="B100" s="109" t="s">
        <v>107</v>
      </c>
      <c r="C100" s="109" t="s">
        <v>638</v>
      </c>
      <c r="D100" s="109" t="s">
        <v>607</v>
      </c>
      <c r="E100" s="109" t="s">
        <v>525</v>
      </c>
      <c r="F100" s="109" t="s">
        <v>520</v>
      </c>
      <c r="H100" s="109">
        <f>VLOOKUP(B100&amp;"Water"&amp;"Inside",'EFC Table'!$A$3:$H$502,8,FALSE)</f>
        <v>37.5</v>
      </c>
    </row>
    <row r="101" spans="1:8">
      <c r="A101" s="109" t="s">
        <v>1540</v>
      </c>
      <c r="B101" s="109" t="s">
        <v>108</v>
      </c>
      <c r="C101" s="109" t="s">
        <v>598</v>
      </c>
      <c r="D101" s="109" t="s">
        <v>544</v>
      </c>
      <c r="E101" s="109" t="s">
        <v>525</v>
      </c>
      <c r="F101" s="109" t="s">
        <v>520</v>
      </c>
      <c r="H101" s="109">
        <f>VLOOKUP(B101&amp;"Water"&amp;"Inside",'EFC Table'!$A$3:$H$502,8,FALSE)</f>
        <v>43</v>
      </c>
    </row>
    <row r="102" spans="1:8" hidden="1">
      <c r="A102" s="109" t="s">
        <v>1539</v>
      </c>
      <c r="B102" s="109" t="s">
        <v>1538</v>
      </c>
      <c r="C102" s="109" t="s">
        <v>721</v>
      </c>
      <c r="D102" s="109" t="s">
        <v>603</v>
      </c>
      <c r="E102" s="109" t="s">
        <v>520</v>
      </c>
      <c r="F102" s="109" t="s">
        <v>520</v>
      </c>
      <c r="H102" s="109" t="e">
        <f>VLOOKUP(B102&amp;"Water"&amp;"Inside",'EFC Table'!$A$3:$H$502,8,FALSE)</f>
        <v>#N/A</v>
      </c>
    </row>
    <row r="103" spans="1:8">
      <c r="A103" s="109" t="s">
        <v>1537</v>
      </c>
      <c r="B103" s="109" t="s">
        <v>1536</v>
      </c>
      <c r="C103" s="109" t="s">
        <v>721</v>
      </c>
      <c r="D103" s="109" t="s">
        <v>603</v>
      </c>
      <c r="E103" s="109" t="s">
        <v>525</v>
      </c>
      <c r="F103" s="109" t="s">
        <v>520</v>
      </c>
      <c r="H103" s="109" t="e">
        <f>VLOOKUP(B103&amp;"Water"&amp;"Inside",'EFC Table'!$A$3:$H$502,8,FALSE)</f>
        <v>#N/A</v>
      </c>
    </row>
    <row r="104" spans="1:8">
      <c r="A104" s="109" t="s">
        <v>1535</v>
      </c>
      <c r="B104" s="109" t="s">
        <v>1534</v>
      </c>
      <c r="C104" s="109" t="s">
        <v>721</v>
      </c>
      <c r="D104" s="109" t="s">
        <v>603</v>
      </c>
      <c r="E104" s="109" t="s">
        <v>525</v>
      </c>
      <c r="F104" s="109" t="s">
        <v>520</v>
      </c>
      <c r="H104" s="109" t="e">
        <f>VLOOKUP(B104&amp;"Water"&amp;"Inside",'EFC Table'!$A$3:$H$502,8,FALSE)</f>
        <v>#N/A</v>
      </c>
    </row>
    <row r="105" spans="1:8">
      <c r="A105" s="109" t="s">
        <v>1533</v>
      </c>
      <c r="B105" s="109" t="s">
        <v>1532</v>
      </c>
      <c r="C105" s="109" t="s">
        <v>721</v>
      </c>
      <c r="D105" s="109" t="s">
        <v>603</v>
      </c>
      <c r="E105" s="109" t="s">
        <v>525</v>
      </c>
      <c r="F105" s="109" t="s">
        <v>520</v>
      </c>
      <c r="H105" s="109" t="e">
        <f>VLOOKUP(B105&amp;"Water"&amp;"Inside",'EFC Table'!$A$3:$H$502,8,FALSE)</f>
        <v>#N/A</v>
      </c>
    </row>
    <row r="106" spans="1:8" hidden="1">
      <c r="A106" s="109" t="s">
        <v>1531</v>
      </c>
      <c r="B106" s="109" t="s">
        <v>1530</v>
      </c>
      <c r="C106" s="109" t="s">
        <v>721</v>
      </c>
      <c r="D106" s="109" t="s">
        <v>603</v>
      </c>
      <c r="E106" s="109" t="s">
        <v>520</v>
      </c>
      <c r="F106" s="109" t="s">
        <v>520</v>
      </c>
      <c r="H106" s="109" t="e">
        <f>VLOOKUP(B106&amp;"Water"&amp;"Inside",'EFC Table'!$A$3:$H$502,8,FALSE)</f>
        <v>#N/A</v>
      </c>
    </row>
    <row r="107" spans="1:8">
      <c r="A107" s="109" t="s">
        <v>1529</v>
      </c>
      <c r="B107" s="109" t="s">
        <v>1528</v>
      </c>
      <c r="C107" s="109" t="s">
        <v>721</v>
      </c>
      <c r="D107" s="109" t="s">
        <v>603</v>
      </c>
      <c r="E107" s="109" t="s">
        <v>525</v>
      </c>
      <c r="F107" s="109" t="s">
        <v>520</v>
      </c>
      <c r="H107" s="109" t="e">
        <f>VLOOKUP(B107&amp;"Water"&amp;"Inside",'EFC Table'!$A$3:$H$502,8,FALSE)</f>
        <v>#N/A</v>
      </c>
    </row>
    <row r="108" spans="1:8" hidden="1">
      <c r="A108" s="109" t="s">
        <v>1527</v>
      </c>
      <c r="B108" s="109" t="s">
        <v>1526</v>
      </c>
      <c r="C108" s="109" t="s">
        <v>1158</v>
      </c>
      <c r="D108" s="109" t="s">
        <v>544</v>
      </c>
      <c r="E108" s="109" t="s">
        <v>520</v>
      </c>
      <c r="F108" s="109" t="s">
        <v>520</v>
      </c>
      <c r="H108" s="109" t="e">
        <f>VLOOKUP(B108&amp;"Water"&amp;"Inside",'EFC Table'!$A$3:$H$502,8,FALSE)</f>
        <v>#N/A</v>
      </c>
    </row>
    <row r="109" spans="1:8">
      <c r="A109" s="109" t="s">
        <v>1525</v>
      </c>
      <c r="B109" s="109" t="s">
        <v>479</v>
      </c>
      <c r="C109" s="109" t="s">
        <v>697</v>
      </c>
      <c r="D109" s="109" t="s">
        <v>800</v>
      </c>
      <c r="E109" s="109" t="s">
        <v>525</v>
      </c>
      <c r="F109" s="109" t="s">
        <v>519</v>
      </c>
      <c r="H109" s="109">
        <f>VLOOKUP(B109&amp;"Water"&amp;"Inside",'EFC Table'!$A$3:$H$502,8,FALSE)</f>
        <v>44.75</v>
      </c>
    </row>
    <row r="110" spans="1:8" hidden="1">
      <c r="A110" s="109" t="s">
        <v>1524</v>
      </c>
      <c r="B110" s="109" t="s">
        <v>1523</v>
      </c>
      <c r="C110" s="109" t="s">
        <v>187</v>
      </c>
      <c r="D110" s="109" t="s">
        <v>550</v>
      </c>
      <c r="E110" s="109" t="s">
        <v>520</v>
      </c>
      <c r="F110" s="109" t="s">
        <v>520</v>
      </c>
      <c r="H110" s="109" t="e">
        <f>VLOOKUP(B110&amp;"Water"&amp;"Inside",'EFC Table'!$A$3:$H$502,8,FALSE)</f>
        <v>#N/A</v>
      </c>
    </row>
    <row r="111" spans="1:8">
      <c r="A111" s="109" t="s">
        <v>1522</v>
      </c>
      <c r="B111" s="109" t="s">
        <v>109</v>
      </c>
      <c r="C111" s="109" t="s">
        <v>625</v>
      </c>
      <c r="D111" s="109" t="s">
        <v>624</v>
      </c>
      <c r="E111" s="109" t="s">
        <v>525</v>
      </c>
      <c r="F111" s="109" t="s">
        <v>519</v>
      </c>
      <c r="H111" s="109">
        <f>VLOOKUP(B111&amp;"Water"&amp;"Inside",'EFC Table'!$A$3:$H$502,8,FALSE)</f>
        <v>22.76</v>
      </c>
    </row>
    <row r="112" spans="1:8">
      <c r="A112" s="109" t="s">
        <v>1521</v>
      </c>
      <c r="B112" s="109" t="s">
        <v>1520</v>
      </c>
      <c r="C112" s="109" t="s">
        <v>545</v>
      </c>
      <c r="D112" s="109" t="s">
        <v>544</v>
      </c>
      <c r="E112" s="109" t="s">
        <v>525</v>
      </c>
      <c r="F112" s="109" t="s">
        <v>519</v>
      </c>
      <c r="H112" s="109">
        <f>VLOOKUP(B112&amp;"Water"&amp;"Inside",'EFC Table'!$A$3:$H$502,8,FALSE)</f>
        <v>39.909999999999997</v>
      </c>
    </row>
    <row r="113" spans="1:8">
      <c r="A113" s="109" t="s">
        <v>1519</v>
      </c>
      <c r="B113" s="109" t="s">
        <v>110</v>
      </c>
      <c r="C113" s="109" t="s">
        <v>545</v>
      </c>
      <c r="D113" s="109" t="s">
        <v>544</v>
      </c>
      <c r="E113" s="109" t="s">
        <v>525</v>
      </c>
      <c r="F113" s="109" t="s">
        <v>520</v>
      </c>
      <c r="H113" s="109">
        <f>VLOOKUP(B113&amp;"Water"&amp;"Inside",'EFC Table'!$A$3:$H$502,8,FALSE)</f>
        <v>34.619999999999997</v>
      </c>
    </row>
    <row r="114" spans="1:8" hidden="1">
      <c r="A114" s="109" t="s">
        <v>1518</v>
      </c>
      <c r="B114" s="109" t="s">
        <v>1517</v>
      </c>
      <c r="C114" s="109" t="s">
        <v>98</v>
      </c>
      <c r="D114" s="109" t="s">
        <v>725</v>
      </c>
      <c r="E114" s="109" t="s">
        <v>520</v>
      </c>
      <c r="F114" s="109" t="s">
        <v>520</v>
      </c>
      <c r="H114" s="109" t="e">
        <f>VLOOKUP(B114&amp;"Water"&amp;"Inside",'EFC Table'!$A$3:$H$502,8,FALSE)</f>
        <v>#N/A</v>
      </c>
    </row>
    <row r="115" spans="1:8">
      <c r="A115" s="109" t="s">
        <v>1516</v>
      </c>
      <c r="B115" s="109" t="s">
        <v>1515</v>
      </c>
      <c r="C115" s="109" t="s">
        <v>840</v>
      </c>
      <c r="D115" s="109" t="s">
        <v>544</v>
      </c>
      <c r="E115" s="109" t="s">
        <v>525</v>
      </c>
      <c r="F115" s="109" t="s">
        <v>520</v>
      </c>
      <c r="H115" s="109" t="e">
        <f>VLOOKUP(B115&amp;"Water"&amp;"Inside",'EFC Table'!$A$3:$H$502,8,FALSE)</f>
        <v>#N/A</v>
      </c>
    </row>
    <row r="116" spans="1:8">
      <c r="A116" s="109" t="s">
        <v>1514</v>
      </c>
      <c r="B116" s="109" t="s">
        <v>112</v>
      </c>
      <c r="C116" s="109" t="s">
        <v>598</v>
      </c>
      <c r="D116" s="109" t="s">
        <v>544</v>
      </c>
      <c r="E116" s="109" t="s">
        <v>525</v>
      </c>
      <c r="F116" s="109" t="s">
        <v>519</v>
      </c>
      <c r="H116" s="109">
        <f>VLOOKUP(B116&amp;"Water"&amp;"Inside",'EFC Table'!$A$3:$H$502,8,FALSE)</f>
        <v>43</v>
      </c>
    </row>
    <row r="117" spans="1:8">
      <c r="A117" s="109" t="s">
        <v>1513</v>
      </c>
      <c r="B117" s="109" t="s">
        <v>113</v>
      </c>
      <c r="C117" s="109" t="s">
        <v>522</v>
      </c>
      <c r="D117" s="109" t="s">
        <v>521</v>
      </c>
      <c r="E117" s="109" t="s">
        <v>525</v>
      </c>
      <c r="F117" s="109" t="s">
        <v>519</v>
      </c>
      <c r="H117" s="109">
        <f>VLOOKUP(B117&amp;"Water"&amp;"Inside",'EFC Table'!$A$3:$H$502,8,FALSE)</f>
        <v>28.57</v>
      </c>
    </row>
    <row r="118" spans="1:8" hidden="1">
      <c r="A118" s="109" t="s">
        <v>1512</v>
      </c>
      <c r="B118" s="109" t="s">
        <v>1511</v>
      </c>
      <c r="C118" s="109" t="s">
        <v>764</v>
      </c>
      <c r="D118" s="109" t="s">
        <v>566</v>
      </c>
      <c r="E118" s="109" t="s">
        <v>520</v>
      </c>
      <c r="F118" s="109" t="s">
        <v>520</v>
      </c>
      <c r="H118" s="109" t="e">
        <f>VLOOKUP(B118&amp;"Water"&amp;"Inside",'EFC Table'!$A$3:$H$502,8,FALSE)</f>
        <v>#N/A</v>
      </c>
    </row>
    <row r="119" spans="1:8" hidden="1">
      <c r="A119" s="109" t="s">
        <v>1510</v>
      </c>
      <c r="B119" s="109" t="s">
        <v>1509</v>
      </c>
      <c r="C119" s="109" t="s">
        <v>98</v>
      </c>
      <c r="D119" s="109" t="s">
        <v>544</v>
      </c>
      <c r="E119" s="109" t="s">
        <v>520</v>
      </c>
      <c r="F119" s="109" t="s">
        <v>520</v>
      </c>
      <c r="H119" s="109" t="e">
        <f>VLOOKUP(B119&amp;"Water"&amp;"Inside",'EFC Table'!$A$3:$H$502,8,FALSE)</f>
        <v>#N/A</v>
      </c>
    </row>
    <row r="120" spans="1:8">
      <c r="A120" s="109" t="s">
        <v>1508</v>
      </c>
      <c r="B120" s="109" t="s">
        <v>1507</v>
      </c>
      <c r="C120" s="109" t="s">
        <v>764</v>
      </c>
      <c r="D120" s="109" t="s">
        <v>566</v>
      </c>
      <c r="E120" s="109" t="s">
        <v>525</v>
      </c>
      <c r="F120" s="109" t="s">
        <v>520</v>
      </c>
      <c r="H120" s="109" t="e">
        <f>VLOOKUP(B120&amp;"Water"&amp;"Inside",'EFC Table'!$A$3:$H$502,8,FALSE)</f>
        <v>#N/A</v>
      </c>
    </row>
    <row r="121" spans="1:8">
      <c r="A121" s="109" t="s">
        <v>1506</v>
      </c>
      <c r="B121" s="109" t="s">
        <v>389</v>
      </c>
      <c r="C121" s="109" t="s">
        <v>129</v>
      </c>
      <c r="D121" s="109" t="s">
        <v>664</v>
      </c>
      <c r="E121" s="109" t="s">
        <v>525</v>
      </c>
      <c r="F121" s="109" t="s">
        <v>520</v>
      </c>
      <c r="H121" s="109">
        <f>VLOOKUP(B121&amp;"Water"&amp;"Inside",'EFC Table'!$A$3:$H$502,8,FALSE)</f>
        <v>24</v>
      </c>
    </row>
    <row r="122" spans="1:8">
      <c r="A122" s="109" t="s">
        <v>1505</v>
      </c>
      <c r="B122" s="109" t="s">
        <v>115</v>
      </c>
      <c r="C122" s="109" t="s">
        <v>129</v>
      </c>
      <c r="D122" s="109" t="s">
        <v>591</v>
      </c>
      <c r="E122" s="109" t="s">
        <v>525</v>
      </c>
      <c r="F122" s="109" t="s">
        <v>520</v>
      </c>
      <c r="H122" s="109">
        <f>VLOOKUP(B122&amp;"Water"&amp;"Inside",'EFC Table'!$A$3:$H$502,8,FALSE)</f>
        <v>42.88</v>
      </c>
    </row>
    <row r="123" spans="1:8">
      <c r="A123" s="109" t="s">
        <v>1504</v>
      </c>
      <c r="B123" s="109" t="s">
        <v>116</v>
      </c>
      <c r="C123" s="109" t="s">
        <v>1184</v>
      </c>
      <c r="D123" s="109" t="s">
        <v>614</v>
      </c>
      <c r="E123" s="109" t="s">
        <v>525</v>
      </c>
      <c r="F123" s="109" t="s">
        <v>519</v>
      </c>
      <c r="H123" s="109">
        <f>VLOOKUP(B123&amp;"Water"&amp;"Inside",'EFC Table'!$A$3:$H$502,8,FALSE)</f>
        <v>19.89</v>
      </c>
    </row>
    <row r="124" spans="1:8" hidden="1">
      <c r="A124" s="109" t="s">
        <v>1503</v>
      </c>
      <c r="B124" s="109" t="s">
        <v>1502</v>
      </c>
      <c r="C124" s="109" t="s">
        <v>801</v>
      </c>
      <c r="D124" s="109" t="s">
        <v>544</v>
      </c>
      <c r="E124" s="109" t="s">
        <v>520</v>
      </c>
      <c r="F124" s="109" t="s">
        <v>519</v>
      </c>
      <c r="H124" s="127">
        <v>50</v>
      </c>
    </row>
    <row r="125" spans="1:8">
      <c r="A125" s="109" t="s">
        <v>1501</v>
      </c>
      <c r="B125" s="109" t="s">
        <v>1500</v>
      </c>
      <c r="C125" s="109" t="s">
        <v>801</v>
      </c>
      <c r="D125" s="109" t="s">
        <v>800</v>
      </c>
      <c r="E125" s="109" t="s">
        <v>525</v>
      </c>
      <c r="F125" s="109" t="s">
        <v>520</v>
      </c>
      <c r="H125" s="127">
        <v>50</v>
      </c>
    </row>
    <row r="126" spans="1:8">
      <c r="A126" s="109" t="s">
        <v>1499</v>
      </c>
      <c r="B126" s="109" t="s">
        <v>1498</v>
      </c>
      <c r="C126" s="109" t="s">
        <v>801</v>
      </c>
      <c r="D126" s="109" t="s">
        <v>718</v>
      </c>
      <c r="E126" s="109" t="s">
        <v>525</v>
      </c>
      <c r="F126" s="109" t="s">
        <v>520</v>
      </c>
      <c r="H126" s="127">
        <v>50</v>
      </c>
    </row>
    <row r="127" spans="1:8">
      <c r="A127" s="109" t="s">
        <v>1497</v>
      </c>
      <c r="B127" s="109" t="s">
        <v>1496</v>
      </c>
      <c r="C127" s="109" t="s">
        <v>801</v>
      </c>
      <c r="D127" s="109" t="s">
        <v>800</v>
      </c>
      <c r="E127" s="109" t="s">
        <v>525</v>
      </c>
      <c r="F127" s="109" t="s">
        <v>520</v>
      </c>
      <c r="H127" s="127">
        <v>50</v>
      </c>
    </row>
    <row r="128" spans="1:8">
      <c r="A128" s="109" t="s">
        <v>1495</v>
      </c>
      <c r="B128" s="109" t="s">
        <v>1494</v>
      </c>
      <c r="C128" s="109" t="s">
        <v>672</v>
      </c>
      <c r="D128" s="109" t="s">
        <v>521</v>
      </c>
      <c r="E128" s="109" t="s">
        <v>525</v>
      </c>
      <c r="F128" s="109" t="s">
        <v>520</v>
      </c>
      <c r="H128" s="109" t="e">
        <f>VLOOKUP(B128&amp;"Water"&amp;"Inside",'EFC Table'!$A$3:$H$502,8,FALSE)</f>
        <v>#N/A</v>
      </c>
    </row>
    <row r="129" spans="1:8">
      <c r="A129" s="109" t="s">
        <v>1493</v>
      </c>
      <c r="B129" s="109" t="s">
        <v>118</v>
      </c>
      <c r="C129" s="109" t="s">
        <v>686</v>
      </c>
      <c r="D129" s="109" t="s">
        <v>685</v>
      </c>
      <c r="E129" s="109" t="s">
        <v>525</v>
      </c>
      <c r="F129" s="109" t="s">
        <v>519</v>
      </c>
      <c r="H129" s="109">
        <f>VLOOKUP(B129&amp;"Water"&amp;"Inside",'EFC Table'!$A$3:$H$502,8,FALSE)</f>
        <v>43</v>
      </c>
    </row>
    <row r="130" spans="1:8">
      <c r="A130" s="109" t="s">
        <v>1492</v>
      </c>
      <c r="B130" s="109" t="s">
        <v>1491</v>
      </c>
      <c r="C130" s="109" t="s">
        <v>1191</v>
      </c>
      <c r="D130" s="109" t="s">
        <v>694</v>
      </c>
      <c r="E130" s="109" t="s">
        <v>525</v>
      </c>
      <c r="F130" s="109" t="s">
        <v>520</v>
      </c>
      <c r="H130" s="109">
        <f>VLOOKUP(B130&amp;"Water"&amp;"Inside",'EFC Table'!$A$3:$H$502,8,FALSE)</f>
        <v>31.25</v>
      </c>
    </row>
    <row r="131" spans="1:8">
      <c r="A131" s="109" t="s">
        <v>1490</v>
      </c>
      <c r="B131" s="109" t="s">
        <v>1489</v>
      </c>
      <c r="C131" s="109" t="s">
        <v>766</v>
      </c>
      <c r="D131" s="109" t="s">
        <v>535</v>
      </c>
      <c r="E131" s="109" t="s">
        <v>525</v>
      </c>
      <c r="F131" s="109" t="s">
        <v>520</v>
      </c>
      <c r="H131" s="109" t="e">
        <f>VLOOKUP(B131&amp;"Water"&amp;"Inside",'EFC Table'!$A$3:$H$502,8,FALSE)</f>
        <v>#N/A</v>
      </c>
    </row>
    <row r="132" spans="1:8">
      <c r="A132" s="109" t="s">
        <v>1488</v>
      </c>
      <c r="B132" s="109" t="s">
        <v>119</v>
      </c>
      <c r="C132" s="109" t="s">
        <v>638</v>
      </c>
      <c r="D132" s="109" t="s">
        <v>607</v>
      </c>
      <c r="E132" s="109" t="s">
        <v>525</v>
      </c>
      <c r="F132" s="109" t="s">
        <v>520</v>
      </c>
      <c r="H132" s="109">
        <f>VLOOKUP(B132&amp;"Water"&amp;"Inside",'EFC Table'!$A$3:$H$502,8,FALSE)</f>
        <v>31.25</v>
      </c>
    </row>
    <row r="133" spans="1:8">
      <c r="A133" s="109" t="s">
        <v>1487</v>
      </c>
      <c r="B133" s="109" t="s">
        <v>120</v>
      </c>
      <c r="C133" s="109" t="s">
        <v>73</v>
      </c>
      <c r="D133" s="109" t="s">
        <v>636</v>
      </c>
      <c r="E133" s="109" t="s">
        <v>525</v>
      </c>
      <c r="F133" s="109" t="s">
        <v>520</v>
      </c>
      <c r="H133" s="109">
        <f>VLOOKUP(B133&amp;"Water"&amp;"Inside",'EFC Table'!$A$3:$H$502,8,FALSE)</f>
        <v>43.5</v>
      </c>
    </row>
    <row r="134" spans="1:8">
      <c r="A134" s="109" t="s">
        <v>1486</v>
      </c>
      <c r="B134" s="109" t="s">
        <v>121</v>
      </c>
      <c r="C134" s="109" t="s">
        <v>1383</v>
      </c>
      <c r="D134" s="109" t="s">
        <v>554</v>
      </c>
      <c r="E134" s="109" t="s">
        <v>525</v>
      </c>
      <c r="F134" s="109" t="s">
        <v>520</v>
      </c>
      <c r="H134" s="109">
        <f>VLOOKUP(B134&amp;"Water"&amp;"Inside",'EFC Table'!$A$3:$H$502,8,FALSE)</f>
        <v>35</v>
      </c>
    </row>
    <row r="135" spans="1:8">
      <c r="A135" s="109" t="s">
        <v>1485</v>
      </c>
      <c r="B135" s="109" t="s">
        <v>1484</v>
      </c>
      <c r="C135" s="109" t="s">
        <v>818</v>
      </c>
      <c r="D135" s="109" t="s">
        <v>800</v>
      </c>
      <c r="E135" s="109" t="s">
        <v>525</v>
      </c>
      <c r="F135" s="109" t="s">
        <v>519</v>
      </c>
      <c r="H135" s="109">
        <f>VLOOKUP(B135&amp;"Water"&amp;"Inside",'EFC Table'!$A$3:$H$502,8,FALSE)</f>
        <v>38.65</v>
      </c>
    </row>
    <row r="136" spans="1:8">
      <c r="A136" s="109" t="s">
        <v>1483</v>
      </c>
      <c r="B136" s="109" t="s">
        <v>1482</v>
      </c>
      <c r="C136" s="109" t="s">
        <v>657</v>
      </c>
      <c r="D136" s="109" t="s">
        <v>535</v>
      </c>
      <c r="E136" s="109" t="s">
        <v>525</v>
      </c>
      <c r="F136" s="109" t="s">
        <v>519</v>
      </c>
      <c r="H136" s="109">
        <f>VLOOKUP(B136&amp;"Water"&amp;"Inside",'EFC Table'!$A$3:$H$502,8,FALSE)</f>
        <v>27.85</v>
      </c>
    </row>
    <row r="137" spans="1:8">
      <c r="A137" s="109" t="s">
        <v>1481</v>
      </c>
      <c r="B137" s="109" t="s">
        <v>122</v>
      </c>
      <c r="C137" s="109" t="s">
        <v>780</v>
      </c>
      <c r="D137" s="109" t="s">
        <v>614</v>
      </c>
      <c r="E137" s="109" t="s">
        <v>525</v>
      </c>
      <c r="F137" s="109" t="s">
        <v>520</v>
      </c>
      <c r="H137" s="109">
        <f>VLOOKUP(B137&amp;"Water"&amp;"Inside",'EFC Table'!$A$3:$H$502,8,FALSE)</f>
        <v>33.590000000000003</v>
      </c>
    </row>
    <row r="138" spans="1:8">
      <c r="A138" s="109" t="s">
        <v>1480</v>
      </c>
      <c r="B138" s="109" t="s">
        <v>123</v>
      </c>
      <c r="C138" s="109" t="s">
        <v>593</v>
      </c>
      <c r="D138" s="109" t="s">
        <v>591</v>
      </c>
      <c r="E138" s="109" t="s">
        <v>525</v>
      </c>
      <c r="F138" s="109" t="s">
        <v>520</v>
      </c>
      <c r="H138" s="109">
        <f>VLOOKUP(B138&amp;"Water"&amp;"Inside",'EFC Table'!$A$3:$H$502,8,FALSE)</f>
        <v>28.75</v>
      </c>
    </row>
    <row r="139" spans="1:8">
      <c r="A139" s="109" t="s">
        <v>1479</v>
      </c>
      <c r="B139" s="109" t="s">
        <v>1478</v>
      </c>
      <c r="C139" s="109" t="s">
        <v>1257</v>
      </c>
      <c r="D139" s="109" t="s">
        <v>1044</v>
      </c>
      <c r="E139" s="109" t="s">
        <v>525</v>
      </c>
      <c r="F139" s="109" t="s">
        <v>520</v>
      </c>
      <c r="H139" s="109" t="e">
        <f>VLOOKUP(B139&amp;"Water"&amp;"Inside",'EFC Table'!$A$3:$H$502,8,FALSE)</f>
        <v>#N/A</v>
      </c>
    </row>
    <row r="140" spans="1:8">
      <c r="A140" s="109" t="s">
        <v>1477</v>
      </c>
      <c r="B140" s="109" t="s">
        <v>124</v>
      </c>
      <c r="C140" s="109" t="s">
        <v>795</v>
      </c>
      <c r="D140" s="109" t="s">
        <v>521</v>
      </c>
      <c r="E140" s="109" t="s">
        <v>525</v>
      </c>
      <c r="F140" s="109" t="s">
        <v>520</v>
      </c>
      <c r="H140" s="109">
        <f>VLOOKUP(B140&amp;"Water"&amp;"Inside",'EFC Table'!$A$3:$H$502,8,FALSE)</f>
        <v>45.5</v>
      </c>
    </row>
    <row r="141" spans="1:8" hidden="1">
      <c r="A141" s="109" t="s">
        <v>1476</v>
      </c>
      <c r="B141" s="109" t="s">
        <v>1475</v>
      </c>
      <c r="C141" s="109" t="s">
        <v>795</v>
      </c>
      <c r="D141" s="109" t="s">
        <v>521</v>
      </c>
      <c r="E141" s="109" t="s">
        <v>520</v>
      </c>
      <c r="F141" s="109" t="s">
        <v>520</v>
      </c>
      <c r="H141" s="109" t="e">
        <f>VLOOKUP(B141&amp;"Water"&amp;"Inside",'EFC Table'!$A$3:$H$502,8,FALSE)</f>
        <v>#N/A</v>
      </c>
    </row>
    <row r="142" spans="1:8">
      <c r="A142" s="109" t="s">
        <v>1474</v>
      </c>
      <c r="B142" s="109" t="s">
        <v>125</v>
      </c>
      <c r="C142" s="109" t="s">
        <v>766</v>
      </c>
      <c r="D142" s="109" t="s">
        <v>728</v>
      </c>
      <c r="E142" s="109" t="s">
        <v>525</v>
      </c>
      <c r="F142" s="109" t="s">
        <v>520</v>
      </c>
      <c r="H142" s="109">
        <f>VLOOKUP(B142&amp;"Water"&amp;"Inside",'EFC Table'!$A$3:$H$502,8,FALSE)</f>
        <v>32.380000000000003</v>
      </c>
    </row>
    <row r="143" spans="1:8">
      <c r="A143" s="109" t="s">
        <v>1473</v>
      </c>
      <c r="B143" s="109" t="s">
        <v>391</v>
      </c>
      <c r="C143" s="109" t="s">
        <v>125</v>
      </c>
      <c r="D143" s="109" t="s">
        <v>694</v>
      </c>
      <c r="E143" s="109" t="s">
        <v>525</v>
      </c>
      <c r="F143" s="109" t="s">
        <v>520</v>
      </c>
      <c r="H143" s="109">
        <f>VLOOKUP(B143&amp;"Water"&amp;"Inside",'EFC Table'!$A$3:$H$502,8,FALSE)</f>
        <v>31.76</v>
      </c>
    </row>
    <row r="144" spans="1:8">
      <c r="A144" s="109" t="s">
        <v>1472</v>
      </c>
      <c r="B144" s="109" t="s">
        <v>1471</v>
      </c>
      <c r="C144" s="109" t="s">
        <v>670</v>
      </c>
      <c r="D144" s="109" t="s">
        <v>544</v>
      </c>
      <c r="E144" s="109" t="s">
        <v>525</v>
      </c>
      <c r="F144" s="109" t="s">
        <v>520</v>
      </c>
      <c r="H144" s="109" t="e">
        <f>VLOOKUP(B144&amp;"Water"&amp;"Inside",'EFC Table'!$A$3:$H$502,8,FALSE)</f>
        <v>#N/A</v>
      </c>
    </row>
    <row r="145" spans="1:8">
      <c r="A145" s="109" t="s">
        <v>1470</v>
      </c>
      <c r="B145" s="109" t="s">
        <v>126</v>
      </c>
      <c r="C145" s="109" t="s">
        <v>690</v>
      </c>
      <c r="D145" s="109" t="s">
        <v>689</v>
      </c>
      <c r="E145" s="109" t="s">
        <v>525</v>
      </c>
      <c r="F145" s="109" t="s">
        <v>520</v>
      </c>
      <c r="H145" s="109">
        <f>VLOOKUP(B145&amp;"Water"&amp;"Inside",'EFC Table'!$A$3:$H$502,8,FALSE)</f>
        <v>22.75</v>
      </c>
    </row>
    <row r="146" spans="1:8">
      <c r="A146" s="109" t="s">
        <v>1469</v>
      </c>
      <c r="B146" s="109" t="s">
        <v>127</v>
      </c>
      <c r="C146" s="109" t="s">
        <v>625</v>
      </c>
      <c r="D146" s="109" t="s">
        <v>624</v>
      </c>
      <c r="E146" s="109" t="s">
        <v>525</v>
      </c>
      <c r="F146" s="109" t="s">
        <v>520</v>
      </c>
      <c r="H146" s="109">
        <f>VLOOKUP(B146&amp;"Water"&amp;"Inside",'EFC Table'!$A$3:$H$502,8,FALSE)</f>
        <v>40.82</v>
      </c>
    </row>
    <row r="147" spans="1:8">
      <c r="A147" s="109" t="s">
        <v>1468</v>
      </c>
      <c r="B147" s="109" t="s">
        <v>128</v>
      </c>
      <c r="C147" s="109" t="s">
        <v>1158</v>
      </c>
      <c r="D147" s="109" t="s">
        <v>544</v>
      </c>
      <c r="E147" s="109" t="s">
        <v>525</v>
      </c>
      <c r="F147" s="109" t="s">
        <v>519</v>
      </c>
      <c r="H147" s="109">
        <f>VLOOKUP(B147&amp;"Water"&amp;"Inside",'EFC Table'!$A$3:$H$502,8,FALSE)</f>
        <v>32.75</v>
      </c>
    </row>
    <row r="148" spans="1:8">
      <c r="A148" s="109" t="s">
        <v>1467</v>
      </c>
      <c r="B148" s="109" t="s">
        <v>392</v>
      </c>
      <c r="C148" s="109" t="s">
        <v>189</v>
      </c>
      <c r="D148" s="109" t="s">
        <v>554</v>
      </c>
      <c r="E148" s="109" t="s">
        <v>525</v>
      </c>
      <c r="F148" s="109" t="s">
        <v>520</v>
      </c>
      <c r="H148" s="109" t="e">
        <f>VLOOKUP(B148&amp;"Water"&amp;"Inside",'EFC Table'!$A$3:$H$502,8,FALSE)</f>
        <v>#N/A</v>
      </c>
    </row>
    <row r="149" spans="1:8">
      <c r="A149" s="109" t="s">
        <v>1466</v>
      </c>
      <c r="B149" s="109" t="s">
        <v>393</v>
      </c>
      <c r="C149" s="109" t="s">
        <v>682</v>
      </c>
      <c r="D149" s="109" t="s">
        <v>526</v>
      </c>
      <c r="E149" s="109" t="s">
        <v>525</v>
      </c>
      <c r="F149" s="109" t="s">
        <v>520</v>
      </c>
      <c r="H149" s="109">
        <f>VLOOKUP(B149&amp;"Water"&amp;"Inside",'EFC Table'!$A$3:$H$502,8,FALSE)</f>
        <v>36.22</v>
      </c>
    </row>
    <row r="150" spans="1:8">
      <c r="A150" s="109" t="s">
        <v>1465</v>
      </c>
      <c r="B150" s="109" t="s">
        <v>129</v>
      </c>
      <c r="C150" s="109" t="s">
        <v>695</v>
      </c>
      <c r="D150" s="109" t="s">
        <v>694</v>
      </c>
      <c r="E150" s="109" t="s">
        <v>525</v>
      </c>
      <c r="F150" s="109" t="s">
        <v>520</v>
      </c>
      <c r="H150" s="109">
        <f>VLOOKUP(B150&amp;"Water"&amp;"Inside",'EFC Table'!$A$3:$H$502,8,FALSE)</f>
        <v>31.05</v>
      </c>
    </row>
    <row r="151" spans="1:8">
      <c r="A151" s="109" t="s">
        <v>1464</v>
      </c>
      <c r="B151" s="109" t="s">
        <v>1463</v>
      </c>
      <c r="C151" s="109" t="s">
        <v>129</v>
      </c>
      <c r="D151" s="109" t="s">
        <v>664</v>
      </c>
      <c r="E151" s="109" t="s">
        <v>525</v>
      </c>
      <c r="F151" s="109" t="s">
        <v>520</v>
      </c>
      <c r="H151" s="127">
        <v>49.05</v>
      </c>
    </row>
    <row r="152" spans="1:8">
      <c r="A152" s="109" t="s">
        <v>1462</v>
      </c>
      <c r="B152" s="109" t="s">
        <v>1461</v>
      </c>
      <c r="C152" s="109" t="s">
        <v>129</v>
      </c>
      <c r="D152" s="109" t="s">
        <v>591</v>
      </c>
      <c r="E152" s="109" t="s">
        <v>525</v>
      </c>
      <c r="F152" s="109" t="s">
        <v>520</v>
      </c>
      <c r="H152" s="127">
        <v>49.05</v>
      </c>
    </row>
    <row r="153" spans="1:8">
      <c r="A153" s="109" t="s">
        <v>1460</v>
      </c>
      <c r="B153" s="109" t="s">
        <v>1459</v>
      </c>
      <c r="C153" s="109" t="s">
        <v>129</v>
      </c>
      <c r="D153" s="109" t="s">
        <v>591</v>
      </c>
      <c r="E153" s="109" t="s">
        <v>525</v>
      </c>
      <c r="F153" s="109" t="s">
        <v>520</v>
      </c>
      <c r="H153" s="127">
        <v>49.05</v>
      </c>
    </row>
    <row r="154" spans="1:8">
      <c r="A154" s="109" t="s">
        <v>1458</v>
      </c>
      <c r="B154" s="109" t="s">
        <v>1457</v>
      </c>
      <c r="C154" s="109" t="s">
        <v>129</v>
      </c>
      <c r="D154" s="109" t="s">
        <v>664</v>
      </c>
      <c r="E154" s="109" t="s">
        <v>525</v>
      </c>
      <c r="F154" s="109" t="s">
        <v>520</v>
      </c>
      <c r="H154" s="127">
        <v>49.05</v>
      </c>
    </row>
    <row r="155" spans="1:8">
      <c r="A155" s="109" t="s">
        <v>1456</v>
      </c>
      <c r="B155" s="109" t="s">
        <v>130</v>
      </c>
      <c r="C155" s="109" t="s">
        <v>631</v>
      </c>
      <c r="D155" s="109" t="s">
        <v>559</v>
      </c>
      <c r="E155" s="109" t="s">
        <v>525</v>
      </c>
      <c r="F155" s="109" t="s">
        <v>519</v>
      </c>
      <c r="H155" s="109">
        <f>VLOOKUP(B155&amp;"Water"&amp;"Inside",'EFC Table'!$A$3:$H$502,8,FALSE)</f>
        <v>31.39</v>
      </c>
    </row>
    <row r="156" spans="1:8">
      <c r="A156" s="109" t="s">
        <v>1455</v>
      </c>
      <c r="B156" s="109" t="s">
        <v>1454</v>
      </c>
      <c r="C156" s="109" t="s">
        <v>1191</v>
      </c>
      <c r="D156" s="109" t="s">
        <v>694</v>
      </c>
      <c r="E156" s="109" t="s">
        <v>525</v>
      </c>
      <c r="F156" s="109" t="s">
        <v>520</v>
      </c>
      <c r="H156" s="109" t="e">
        <f>VLOOKUP(B156&amp;"Water"&amp;"Inside",'EFC Table'!$A$3:$H$502,8,FALSE)</f>
        <v>#N/A</v>
      </c>
    </row>
    <row r="157" spans="1:8">
      <c r="A157" s="109" t="s">
        <v>1453</v>
      </c>
      <c r="B157" s="109" t="s">
        <v>1452</v>
      </c>
      <c r="C157" s="109" t="s">
        <v>874</v>
      </c>
      <c r="D157" s="109" t="s">
        <v>550</v>
      </c>
      <c r="E157" s="109" t="s">
        <v>525</v>
      </c>
      <c r="F157" s="109" t="s">
        <v>520</v>
      </c>
      <c r="H157" s="109" t="e">
        <f>VLOOKUP(B157&amp;"Water"&amp;"Inside",'EFC Table'!$A$3:$H$502,8,FALSE)</f>
        <v>#N/A</v>
      </c>
    </row>
    <row r="158" spans="1:8">
      <c r="A158" s="109" t="s">
        <v>1451</v>
      </c>
      <c r="B158" s="109" t="s">
        <v>133</v>
      </c>
      <c r="C158" s="109" t="s">
        <v>780</v>
      </c>
      <c r="D158" s="109" t="s">
        <v>614</v>
      </c>
      <c r="E158" s="109" t="s">
        <v>525</v>
      </c>
      <c r="F158" s="109" t="s">
        <v>519</v>
      </c>
      <c r="H158" s="109">
        <f>VLOOKUP(B158&amp;"Water"&amp;"Inside",'EFC Table'!$A$3:$H$502,8,FALSE)</f>
        <v>26.54</v>
      </c>
    </row>
    <row r="159" spans="1:8">
      <c r="A159" s="109" t="s">
        <v>1450</v>
      </c>
      <c r="B159" s="109" t="s">
        <v>394</v>
      </c>
      <c r="C159" s="109" t="s">
        <v>548</v>
      </c>
      <c r="D159" s="109" t="s">
        <v>547</v>
      </c>
      <c r="E159" s="109" t="s">
        <v>525</v>
      </c>
      <c r="F159" s="109" t="s">
        <v>520</v>
      </c>
      <c r="H159" s="109">
        <f>VLOOKUP(B159&amp;"Water"&amp;"Inside",'EFC Table'!$A$3:$H$502,8,FALSE)</f>
        <v>20.75</v>
      </c>
    </row>
    <row r="160" spans="1:8">
      <c r="A160" s="109" t="s">
        <v>1449</v>
      </c>
      <c r="B160" s="109" t="s">
        <v>1448</v>
      </c>
      <c r="C160" s="109" t="s">
        <v>672</v>
      </c>
      <c r="D160" s="109" t="s">
        <v>521</v>
      </c>
      <c r="E160" s="109" t="s">
        <v>525</v>
      </c>
      <c r="F160" s="109" t="s">
        <v>520</v>
      </c>
      <c r="H160" s="109">
        <f>VLOOKUP(B160&amp;"Water"&amp;"Inside",'EFC Table'!$A$3:$H$502,8,FALSE)</f>
        <v>61</v>
      </c>
    </row>
    <row r="161" spans="1:8" hidden="1">
      <c r="A161" s="109" t="s">
        <v>1447</v>
      </c>
      <c r="B161" s="109" t="s">
        <v>1446</v>
      </c>
      <c r="C161" s="109" t="s">
        <v>567</v>
      </c>
      <c r="D161" s="109" t="s">
        <v>521</v>
      </c>
      <c r="E161" s="109" t="s">
        <v>520</v>
      </c>
      <c r="F161" s="109" t="s">
        <v>520</v>
      </c>
      <c r="H161" s="109" t="e">
        <f>VLOOKUP(B161&amp;"Water"&amp;"Inside",'EFC Table'!$A$3:$H$502,8,FALSE)</f>
        <v>#N/A</v>
      </c>
    </row>
    <row r="162" spans="1:8" hidden="1">
      <c r="A162" s="109" t="s">
        <v>1445</v>
      </c>
      <c r="B162" s="109" t="s">
        <v>1444</v>
      </c>
      <c r="C162" s="109" t="s">
        <v>686</v>
      </c>
      <c r="D162" s="109" t="s">
        <v>685</v>
      </c>
      <c r="E162" s="109" t="s">
        <v>520</v>
      </c>
      <c r="F162" s="109" t="s">
        <v>519</v>
      </c>
      <c r="H162" s="109" t="e">
        <f>VLOOKUP(B162&amp;"Water"&amp;"Inside",'EFC Table'!$A$3:$H$502,8,FALSE)</f>
        <v>#N/A</v>
      </c>
    </row>
    <row r="163" spans="1:8">
      <c r="A163" s="109" t="s">
        <v>1443</v>
      </c>
      <c r="B163" s="109" t="s">
        <v>134</v>
      </c>
      <c r="C163" s="109" t="s">
        <v>672</v>
      </c>
      <c r="D163" s="109" t="s">
        <v>521</v>
      </c>
      <c r="E163" s="109" t="s">
        <v>525</v>
      </c>
      <c r="F163" s="109" t="s">
        <v>520</v>
      </c>
      <c r="H163" s="109">
        <f>VLOOKUP(B163&amp;"Water"&amp;"Inside",'EFC Table'!$A$3:$H$502,8,FALSE)</f>
        <v>21</v>
      </c>
    </row>
    <row r="164" spans="1:8" hidden="1">
      <c r="A164" s="109" t="s">
        <v>1442</v>
      </c>
      <c r="B164" s="109" t="s">
        <v>1441</v>
      </c>
      <c r="C164" s="109" t="s">
        <v>567</v>
      </c>
      <c r="D164" s="109" t="s">
        <v>521</v>
      </c>
      <c r="E164" s="109" t="s">
        <v>520</v>
      </c>
      <c r="F164" s="109" t="s">
        <v>520</v>
      </c>
      <c r="H164" s="109" t="e">
        <f>VLOOKUP(B164&amp;"Water"&amp;"Inside",'EFC Table'!$A$3:$H$502,8,FALSE)</f>
        <v>#N/A</v>
      </c>
    </row>
    <row r="165" spans="1:8">
      <c r="A165" s="109" t="s">
        <v>1440</v>
      </c>
      <c r="B165" s="109" t="s">
        <v>395</v>
      </c>
      <c r="C165" s="109" t="s">
        <v>359</v>
      </c>
      <c r="D165" s="109" t="s">
        <v>526</v>
      </c>
      <c r="E165" s="109" t="s">
        <v>525</v>
      </c>
      <c r="F165" s="109" t="s">
        <v>520</v>
      </c>
      <c r="H165" s="109">
        <f>VLOOKUP(B165&amp;"Water"&amp;"Inside",'EFC Table'!$A$3:$H$502,8,FALSE)</f>
        <v>79.099999999999994</v>
      </c>
    </row>
    <row r="166" spans="1:8">
      <c r="A166" s="109" t="s">
        <v>1439</v>
      </c>
      <c r="B166" s="109" t="s">
        <v>135</v>
      </c>
      <c r="C166" s="109" t="s">
        <v>732</v>
      </c>
      <c r="D166" s="109" t="s">
        <v>614</v>
      </c>
      <c r="E166" s="109" t="s">
        <v>525</v>
      </c>
      <c r="F166" s="109" t="s">
        <v>520</v>
      </c>
      <c r="H166" s="109">
        <f>VLOOKUP(B166&amp;"Water"&amp;"Inside",'EFC Table'!$A$3:$H$502,8,FALSE)</f>
        <v>24</v>
      </c>
    </row>
    <row r="167" spans="1:8">
      <c r="A167" s="109" t="s">
        <v>1438</v>
      </c>
      <c r="B167" s="109" t="s">
        <v>1437</v>
      </c>
      <c r="C167" s="109" t="s">
        <v>777</v>
      </c>
      <c r="D167" s="109" t="s">
        <v>526</v>
      </c>
      <c r="E167" s="109" t="s">
        <v>525</v>
      </c>
      <c r="F167" s="109" t="s">
        <v>520</v>
      </c>
      <c r="H167" s="109" t="e">
        <f>VLOOKUP(B167&amp;"Water"&amp;"Inside",'EFC Table'!$A$3:$H$502,8,FALSE)</f>
        <v>#N/A</v>
      </c>
    </row>
    <row r="168" spans="1:8">
      <c r="A168" s="109" t="s">
        <v>1436</v>
      </c>
      <c r="B168" s="109" t="s">
        <v>138</v>
      </c>
      <c r="C168" s="109" t="s">
        <v>686</v>
      </c>
      <c r="D168" s="109" t="s">
        <v>685</v>
      </c>
      <c r="E168" s="109" t="s">
        <v>525</v>
      </c>
      <c r="F168" s="109" t="s">
        <v>520</v>
      </c>
      <c r="H168" s="109">
        <f>VLOOKUP(B168&amp;"Water"&amp;"Inside",'EFC Table'!$A$3:$H$502,8,FALSE)</f>
        <v>38.450000000000003</v>
      </c>
    </row>
    <row r="169" spans="1:8">
      <c r="A169" s="109" t="s">
        <v>1435</v>
      </c>
      <c r="B169" s="109" t="s">
        <v>1434</v>
      </c>
      <c r="C169" s="109" t="s">
        <v>302</v>
      </c>
      <c r="D169" s="109" t="s">
        <v>532</v>
      </c>
      <c r="E169" s="109" t="s">
        <v>525</v>
      </c>
      <c r="F169" s="109" t="s">
        <v>520</v>
      </c>
      <c r="H169" s="109">
        <f>VLOOKUP(B169&amp;"Water"&amp;"Inside",'EFC Table'!$A$3:$H$502,8,FALSE)</f>
        <v>46.55</v>
      </c>
    </row>
    <row r="170" spans="1:8">
      <c r="A170" s="109" t="s">
        <v>1433</v>
      </c>
      <c r="B170" s="109" t="s">
        <v>1432</v>
      </c>
      <c r="C170" s="109" t="s">
        <v>654</v>
      </c>
      <c r="D170" s="109" t="s">
        <v>532</v>
      </c>
      <c r="E170" s="109" t="s">
        <v>525</v>
      </c>
      <c r="F170" s="109" t="s">
        <v>520</v>
      </c>
      <c r="H170" s="109" t="e">
        <f>VLOOKUP(B170&amp;"Water"&amp;"Inside",'EFC Table'!$A$3:$H$502,8,FALSE)</f>
        <v>#N/A</v>
      </c>
    </row>
    <row r="171" spans="1:8">
      <c r="A171" s="109" t="s">
        <v>1431</v>
      </c>
      <c r="B171" s="109" t="s">
        <v>1430</v>
      </c>
      <c r="C171" s="109" t="s">
        <v>735</v>
      </c>
      <c r="D171" s="109" t="s">
        <v>526</v>
      </c>
      <c r="E171" s="109" t="s">
        <v>525</v>
      </c>
      <c r="F171" s="109" t="s">
        <v>520</v>
      </c>
      <c r="H171" s="127">
        <v>34.340000000000003</v>
      </c>
    </row>
    <row r="172" spans="1:8">
      <c r="A172" s="109" t="s">
        <v>1429</v>
      </c>
      <c r="B172" s="109" t="s">
        <v>1428</v>
      </c>
      <c r="C172" s="109" t="s">
        <v>735</v>
      </c>
      <c r="D172" s="109" t="s">
        <v>526</v>
      </c>
      <c r="E172" s="109" t="s">
        <v>525</v>
      </c>
      <c r="F172" s="109" t="s">
        <v>520</v>
      </c>
      <c r="H172" s="127">
        <v>34.340000000000003</v>
      </c>
    </row>
    <row r="173" spans="1:8">
      <c r="A173" s="109" t="s">
        <v>1427</v>
      </c>
      <c r="B173" s="109" t="s">
        <v>1426</v>
      </c>
      <c r="C173" s="109" t="s">
        <v>735</v>
      </c>
      <c r="D173" s="109" t="s">
        <v>526</v>
      </c>
      <c r="E173" s="109" t="s">
        <v>525</v>
      </c>
      <c r="F173" s="109" t="s">
        <v>520</v>
      </c>
      <c r="H173" s="127">
        <v>34.340000000000003</v>
      </c>
    </row>
    <row r="174" spans="1:8" hidden="1">
      <c r="A174" s="109" t="s">
        <v>1425</v>
      </c>
      <c r="B174" s="109" t="s">
        <v>1424</v>
      </c>
      <c r="C174" s="109" t="s">
        <v>735</v>
      </c>
      <c r="D174" s="109" t="s">
        <v>526</v>
      </c>
      <c r="E174" s="109" t="s">
        <v>520</v>
      </c>
      <c r="F174" s="109" t="s">
        <v>520</v>
      </c>
      <c r="H174" s="109" t="e">
        <f>VLOOKUP(B174&amp;"Water"&amp;"Inside",'EFC Table'!$A$3:$H$502,8,FALSE)</f>
        <v>#N/A</v>
      </c>
    </row>
    <row r="175" spans="1:8">
      <c r="A175" s="109" t="s">
        <v>1423</v>
      </c>
      <c r="B175" s="109" t="s">
        <v>396</v>
      </c>
      <c r="C175" s="109" t="s">
        <v>707</v>
      </c>
      <c r="D175" s="109" t="s">
        <v>535</v>
      </c>
      <c r="E175" s="109" t="s">
        <v>525</v>
      </c>
      <c r="F175" s="109" t="s">
        <v>519</v>
      </c>
      <c r="H175" s="109" t="e">
        <f>VLOOKUP(B175&amp;"Water"&amp;"Inside",'EFC Table'!$A$3:$H$502,8,FALSE)</f>
        <v>#N/A</v>
      </c>
    </row>
    <row r="176" spans="1:8">
      <c r="A176" s="109" t="s">
        <v>1422</v>
      </c>
      <c r="B176" s="109" t="s">
        <v>1421</v>
      </c>
      <c r="C176" s="109" t="s">
        <v>1085</v>
      </c>
      <c r="D176" s="109" t="s">
        <v>535</v>
      </c>
      <c r="E176" s="109" t="s">
        <v>525</v>
      </c>
      <c r="F176" s="109" t="s">
        <v>520</v>
      </c>
      <c r="H176" s="109" t="e">
        <f>VLOOKUP(B176&amp;"Water"&amp;"Inside",'EFC Table'!$A$3:$H$502,8,FALSE)</f>
        <v>#N/A</v>
      </c>
    </row>
    <row r="177" spans="1:8">
      <c r="A177" s="109" t="s">
        <v>1420</v>
      </c>
      <c r="B177" s="109" t="s">
        <v>1419</v>
      </c>
      <c r="C177" s="109" t="s">
        <v>220</v>
      </c>
      <c r="D177" s="109" t="s">
        <v>899</v>
      </c>
      <c r="E177" s="109" t="s">
        <v>525</v>
      </c>
      <c r="F177" s="109" t="s">
        <v>520</v>
      </c>
      <c r="H177" s="109">
        <f>VLOOKUP(B177&amp;"Water"&amp;"Inside",'EFC Table'!$A$3:$H$502,8,FALSE)</f>
        <v>40</v>
      </c>
    </row>
    <row r="178" spans="1:8">
      <c r="A178" s="109" t="s">
        <v>1418</v>
      </c>
      <c r="B178" s="109" t="s">
        <v>140</v>
      </c>
      <c r="C178" s="109" t="s">
        <v>707</v>
      </c>
      <c r="D178" s="109" t="s">
        <v>535</v>
      </c>
      <c r="E178" s="109" t="s">
        <v>525</v>
      </c>
      <c r="F178" s="109" t="s">
        <v>520</v>
      </c>
      <c r="H178" s="109">
        <f>VLOOKUP(B178&amp;"Water"&amp;"Inside",'EFC Table'!$A$3:$H$502,8,FALSE)</f>
        <v>58.29</v>
      </c>
    </row>
    <row r="179" spans="1:8">
      <c r="A179" s="109" t="s">
        <v>1417</v>
      </c>
      <c r="B179" s="109" t="s">
        <v>141</v>
      </c>
      <c r="C179" s="109" t="s">
        <v>704</v>
      </c>
      <c r="D179" s="109" t="s">
        <v>535</v>
      </c>
      <c r="E179" s="109" t="s">
        <v>525</v>
      </c>
      <c r="F179" s="109" t="s">
        <v>520</v>
      </c>
      <c r="H179" s="109">
        <f>VLOOKUP(B179&amp;"Water"&amp;"Inside",'EFC Table'!$A$3:$H$502,8,FALSE)</f>
        <v>43.75</v>
      </c>
    </row>
    <row r="180" spans="1:8" hidden="1">
      <c r="A180" s="109" t="s">
        <v>1416</v>
      </c>
      <c r="B180" s="109" t="s">
        <v>1415</v>
      </c>
      <c r="C180" s="109" t="s">
        <v>764</v>
      </c>
      <c r="D180" s="109" t="s">
        <v>566</v>
      </c>
      <c r="E180" s="109" t="s">
        <v>520</v>
      </c>
      <c r="F180" s="109" t="s">
        <v>520</v>
      </c>
      <c r="H180" s="109" t="e">
        <f>VLOOKUP(B180&amp;"Water"&amp;"Inside",'EFC Table'!$A$3:$H$502,8,FALSE)</f>
        <v>#N/A</v>
      </c>
    </row>
    <row r="181" spans="1:8">
      <c r="A181" s="109" t="s">
        <v>1414</v>
      </c>
      <c r="B181" s="109" t="s">
        <v>1413</v>
      </c>
      <c r="C181" s="109" t="s">
        <v>672</v>
      </c>
      <c r="D181" s="109" t="s">
        <v>521</v>
      </c>
      <c r="E181" s="109" t="s">
        <v>525</v>
      </c>
      <c r="F181" s="109" t="s">
        <v>520</v>
      </c>
      <c r="H181" s="109">
        <f>VLOOKUP(B181&amp;"Water"&amp;"Inside",'EFC Table'!$A$3:$H$502,8,FALSE)</f>
        <v>33.75</v>
      </c>
    </row>
    <row r="182" spans="1:8">
      <c r="A182" s="109" t="s">
        <v>1412</v>
      </c>
      <c r="B182" s="109" t="s">
        <v>142</v>
      </c>
      <c r="C182" s="109" t="s">
        <v>677</v>
      </c>
      <c r="D182" s="109" t="s">
        <v>614</v>
      </c>
      <c r="E182" s="109" t="s">
        <v>525</v>
      </c>
      <c r="F182" s="109" t="s">
        <v>520</v>
      </c>
      <c r="H182" s="109">
        <f>VLOOKUP(B182&amp;"Water"&amp;"Inside",'EFC Table'!$A$3:$H$502,8,FALSE)</f>
        <v>46.9</v>
      </c>
    </row>
    <row r="183" spans="1:8">
      <c r="A183" s="109" t="s">
        <v>1411</v>
      </c>
      <c r="B183" s="109" t="s">
        <v>397</v>
      </c>
      <c r="C183" s="109" t="s">
        <v>593</v>
      </c>
      <c r="D183" s="109" t="s">
        <v>544</v>
      </c>
      <c r="E183" s="109" t="s">
        <v>525</v>
      </c>
      <c r="F183" s="109" t="s">
        <v>520</v>
      </c>
      <c r="H183" s="109">
        <f>VLOOKUP(B183&amp;"Water"&amp;"Inside",'EFC Table'!$A$3:$H$502,8,FALSE)</f>
        <v>39.380000000000003</v>
      </c>
    </row>
    <row r="184" spans="1:8">
      <c r="A184" s="109" t="s">
        <v>1410</v>
      </c>
      <c r="B184" s="109" t="s">
        <v>143</v>
      </c>
      <c r="C184" s="109" t="s">
        <v>1158</v>
      </c>
      <c r="D184" s="109" t="s">
        <v>544</v>
      </c>
      <c r="E184" s="109" t="s">
        <v>525</v>
      </c>
      <c r="F184" s="109" t="s">
        <v>519</v>
      </c>
      <c r="H184" s="109">
        <f>VLOOKUP(B184&amp;"Water"&amp;"Inside",'EFC Table'!$A$3:$H$502,8,FALSE)</f>
        <v>32.700000000000003</v>
      </c>
    </row>
    <row r="185" spans="1:8">
      <c r="A185" s="109" t="s">
        <v>1409</v>
      </c>
      <c r="B185" s="109" t="s">
        <v>1408</v>
      </c>
      <c r="C185" s="109" t="s">
        <v>638</v>
      </c>
      <c r="D185" s="109" t="s">
        <v>607</v>
      </c>
      <c r="E185" s="109" t="s">
        <v>525</v>
      </c>
      <c r="F185" s="109" t="s">
        <v>520</v>
      </c>
      <c r="H185" s="109">
        <f>VLOOKUP(B185&amp;"Water"&amp;"Inside",'EFC Table'!$A$3:$H$502,8,FALSE)</f>
        <v>33.75</v>
      </c>
    </row>
    <row r="186" spans="1:8" hidden="1">
      <c r="A186" s="109" t="s">
        <v>1407</v>
      </c>
      <c r="B186" s="109" t="s">
        <v>1406</v>
      </c>
      <c r="C186" s="109" t="s">
        <v>638</v>
      </c>
      <c r="D186" s="109" t="s">
        <v>607</v>
      </c>
      <c r="E186" s="109" t="s">
        <v>520</v>
      </c>
      <c r="F186" s="109" t="s">
        <v>520</v>
      </c>
      <c r="H186" s="109">
        <f>VLOOKUP(B186&amp;"Water"&amp;"Inside",'EFC Table'!$A$3:$H$502,8,FALSE)</f>
        <v>33.75</v>
      </c>
    </row>
    <row r="187" spans="1:8" hidden="1">
      <c r="A187" s="109" t="s">
        <v>1405</v>
      </c>
      <c r="B187" s="109" t="s">
        <v>1404</v>
      </c>
      <c r="C187" s="109" t="s">
        <v>638</v>
      </c>
      <c r="D187" s="109" t="s">
        <v>607</v>
      </c>
      <c r="E187" s="109" t="s">
        <v>520</v>
      </c>
      <c r="F187" s="109" t="s">
        <v>520</v>
      </c>
      <c r="H187" s="109" t="e">
        <f>VLOOKUP(B187&amp;"Water"&amp;"Inside",'EFC Table'!$A$3:$H$502,8,FALSE)</f>
        <v>#N/A</v>
      </c>
    </row>
    <row r="188" spans="1:8" hidden="1">
      <c r="A188" s="109" t="s">
        <v>1403</v>
      </c>
      <c r="B188" s="109" t="s">
        <v>1402</v>
      </c>
      <c r="C188" s="109" t="s">
        <v>638</v>
      </c>
      <c r="D188" s="109" t="s">
        <v>689</v>
      </c>
      <c r="E188" s="109" t="s">
        <v>520</v>
      </c>
      <c r="F188" s="109" t="s">
        <v>520</v>
      </c>
      <c r="H188" s="109" t="e">
        <f>VLOOKUP(B188&amp;"Water"&amp;"Inside",'EFC Table'!$A$3:$H$502,8,FALSE)</f>
        <v>#N/A</v>
      </c>
    </row>
    <row r="189" spans="1:8" hidden="1">
      <c r="A189" s="109" t="s">
        <v>1401</v>
      </c>
      <c r="B189" s="109" t="s">
        <v>1400</v>
      </c>
      <c r="C189" s="109" t="s">
        <v>638</v>
      </c>
      <c r="D189" s="109" t="s">
        <v>607</v>
      </c>
      <c r="E189" s="109" t="s">
        <v>520</v>
      </c>
      <c r="F189" s="109" t="s">
        <v>520</v>
      </c>
      <c r="H189" s="109" t="e">
        <f>VLOOKUP(B189&amp;"Water"&amp;"Inside",'EFC Table'!$A$3:$H$502,8,FALSE)</f>
        <v>#N/A</v>
      </c>
    </row>
    <row r="190" spans="1:8" hidden="1">
      <c r="A190" s="109" t="s">
        <v>1399</v>
      </c>
      <c r="B190" s="109" t="s">
        <v>1398</v>
      </c>
      <c r="C190" s="109" t="s">
        <v>638</v>
      </c>
      <c r="D190" s="109" t="s">
        <v>607</v>
      </c>
      <c r="E190" s="109" t="s">
        <v>520</v>
      </c>
      <c r="F190" s="109" t="s">
        <v>520</v>
      </c>
      <c r="H190" s="109" t="e">
        <f>VLOOKUP(B190&amp;"Water"&amp;"Inside",'EFC Table'!$A$3:$H$502,8,FALSE)</f>
        <v>#N/A</v>
      </c>
    </row>
    <row r="191" spans="1:8">
      <c r="A191" s="109" t="s">
        <v>1397</v>
      </c>
      <c r="B191" s="109" t="s">
        <v>144</v>
      </c>
      <c r="C191" s="109" t="s">
        <v>144</v>
      </c>
      <c r="D191" s="109" t="s">
        <v>521</v>
      </c>
      <c r="E191" s="109" t="s">
        <v>525</v>
      </c>
      <c r="F191" s="109" t="s">
        <v>519</v>
      </c>
      <c r="H191" s="109">
        <f>VLOOKUP(B191&amp;"Water"&amp;"Inside",'EFC Table'!$A$3:$H$502,8,FALSE)</f>
        <v>28.84</v>
      </c>
    </row>
    <row r="192" spans="1:8">
      <c r="A192" s="109" t="s">
        <v>1396</v>
      </c>
      <c r="B192" s="109" t="s">
        <v>1395</v>
      </c>
      <c r="C192" s="109" t="s">
        <v>144</v>
      </c>
      <c r="D192" s="109" t="s">
        <v>521</v>
      </c>
      <c r="E192" s="109" t="s">
        <v>525</v>
      </c>
      <c r="F192" s="109" t="s">
        <v>520</v>
      </c>
      <c r="H192" s="109" t="e">
        <f>VLOOKUP(B192&amp;"Water"&amp;"Inside",'EFC Table'!$A$3:$H$502,8,FALSE)</f>
        <v>#N/A</v>
      </c>
    </row>
    <row r="193" spans="1:8">
      <c r="A193" s="109" t="s">
        <v>1394</v>
      </c>
      <c r="B193" s="109" t="s">
        <v>484</v>
      </c>
      <c r="C193" s="109" t="s">
        <v>593</v>
      </c>
      <c r="D193" s="109" t="s">
        <v>544</v>
      </c>
      <c r="E193" s="109" t="s">
        <v>525</v>
      </c>
      <c r="F193" s="109" t="s">
        <v>520</v>
      </c>
      <c r="H193" s="109">
        <f>VLOOKUP(B193&amp;"Water"&amp;"Inside",'EFC Table'!$A$3:$H$502,8,FALSE)</f>
        <v>24</v>
      </c>
    </row>
    <row r="194" spans="1:8">
      <c r="A194" s="109" t="s">
        <v>1393</v>
      </c>
      <c r="B194" s="109" t="s">
        <v>145</v>
      </c>
      <c r="C194" s="109" t="s">
        <v>536</v>
      </c>
      <c r="D194" s="109" t="s">
        <v>535</v>
      </c>
      <c r="E194" s="109" t="s">
        <v>525</v>
      </c>
      <c r="F194" s="109" t="s">
        <v>520</v>
      </c>
      <c r="H194" s="109">
        <f>VLOOKUP(B194&amp;"Water"&amp;"Inside",'EFC Table'!$A$3:$H$502,8,FALSE)</f>
        <v>90.64</v>
      </c>
    </row>
    <row r="195" spans="1:8">
      <c r="A195" s="109" t="s">
        <v>1392</v>
      </c>
      <c r="B195" s="109" t="s">
        <v>1391</v>
      </c>
      <c r="C195" s="109" t="s">
        <v>598</v>
      </c>
      <c r="D195" s="109" t="s">
        <v>544</v>
      </c>
      <c r="E195" s="109" t="s">
        <v>525</v>
      </c>
      <c r="F195" s="109" t="s">
        <v>519</v>
      </c>
      <c r="H195" s="109" t="e">
        <f>VLOOKUP(B195&amp;"Water"&amp;"Inside",'EFC Table'!$A$3:$H$502,8,FALSE)</f>
        <v>#N/A</v>
      </c>
    </row>
    <row r="196" spans="1:8">
      <c r="A196" s="109" t="s">
        <v>1390</v>
      </c>
      <c r="B196" s="109" t="s">
        <v>485</v>
      </c>
      <c r="C196" s="109" t="s">
        <v>766</v>
      </c>
      <c r="D196" s="109" t="s">
        <v>535</v>
      </c>
      <c r="E196" s="109" t="s">
        <v>525</v>
      </c>
      <c r="F196" s="109" t="s">
        <v>520</v>
      </c>
      <c r="H196" s="109">
        <f>VLOOKUP(B196&amp;"Water"&amp;"Inside",'EFC Table'!$A$3:$H$502,8,FALSE)</f>
        <v>58.15</v>
      </c>
    </row>
    <row r="197" spans="1:8">
      <c r="A197" s="109" t="s">
        <v>1389</v>
      </c>
      <c r="B197" s="109" t="s">
        <v>146</v>
      </c>
      <c r="C197" s="109" t="s">
        <v>556</v>
      </c>
      <c r="D197" s="109" t="s">
        <v>521</v>
      </c>
      <c r="E197" s="109" t="s">
        <v>525</v>
      </c>
      <c r="F197" s="109" t="s">
        <v>520</v>
      </c>
      <c r="H197" s="109">
        <f>VLOOKUP(B197&amp;"Water"&amp;"Inside",'EFC Table'!$A$3:$H$502,8,FALSE)</f>
        <v>42.5</v>
      </c>
    </row>
    <row r="198" spans="1:8">
      <c r="A198" s="109" t="s">
        <v>1388</v>
      </c>
      <c r="B198" s="109" t="s">
        <v>398</v>
      </c>
      <c r="C198" s="109" t="s">
        <v>670</v>
      </c>
      <c r="D198" s="109" t="s">
        <v>544</v>
      </c>
      <c r="E198" s="109" t="s">
        <v>525</v>
      </c>
      <c r="F198" s="109" t="s">
        <v>520</v>
      </c>
      <c r="H198" s="109">
        <f>VLOOKUP(B198&amp;"Water"&amp;"Inside",'EFC Table'!$A$3:$H$502,8,FALSE)</f>
        <v>51.8</v>
      </c>
    </row>
    <row r="199" spans="1:8" hidden="1">
      <c r="A199" s="109" t="s">
        <v>1387</v>
      </c>
      <c r="B199" s="109" t="s">
        <v>1386</v>
      </c>
      <c r="C199" s="109" t="s">
        <v>670</v>
      </c>
      <c r="D199" s="109" t="s">
        <v>544</v>
      </c>
      <c r="E199" s="109" t="s">
        <v>520</v>
      </c>
      <c r="F199" s="109" t="s">
        <v>520</v>
      </c>
      <c r="H199" s="109" t="e">
        <f>VLOOKUP(B199&amp;"Water"&amp;"Inside",'EFC Table'!$A$3:$H$502,8,FALSE)</f>
        <v>#N/A</v>
      </c>
    </row>
    <row r="200" spans="1:8">
      <c r="A200" s="109" t="s">
        <v>1385</v>
      </c>
      <c r="B200" s="109" t="s">
        <v>147</v>
      </c>
      <c r="C200" s="109" t="s">
        <v>302</v>
      </c>
      <c r="D200" s="109" t="s">
        <v>532</v>
      </c>
      <c r="E200" s="109" t="s">
        <v>525</v>
      </c>
      <c r="F200" s="109" t="s">
        <v>520</v>
      </c>
      <c r="H200" s="109">
        <f>VLOOKUP(B200&amp;"Water"&amp;"Inside",'EFC Table'!$A$3:$H$502,8,FALSE)</f>
        <v>40.799999999999997</v>
      </c>
    </row>
    <row r="201" spans="1:8">
      <c r="A201" s="109" t="s">
        <v>1384</v>
      </c>
      <c r="B201" s="109" t="s">
        <v>148</v>
      </c>
      <c r="C201" s="109" t="s">
        <v>1383</v>
      </c>
      <c r="D201" s="109" t="s">
        <v>554</v>
      </c>
      <c r="E201" s="109" t="s">
        <v>525</v>
      </c>
      <c r="F201" s="109" t="s">
        <v>520</v>
      </c>
      <c r="H201" s="109">
        <f>VLOOKUP(B201&amp;"Water"&amp;"Inside",'EFC Table'!$A$3:$H$502,8,FALSE)</f>
        <v>50.61</v>
      </c>
    </row>
    <row r="202" spans="1:8">
      <c r="A202" s="109" t="s">
        <v>1382</v>
      </c>
      <c r="B202" s="109" t="s">
        <v>1381</v>
      </c>
      <c r="C202" s="109" t="s">
        <v>596</v>
      </c>
      <c r="D202" s="109" t="s">
        <v>566</v>
      </c>
      <c r="E202" s="109" t="s">
        <v>525</v>
      </c>
      <c r="F202" s="109" t="s">
        <v>520</v>
      </c>
      <c r="H202" s="109">
        <f>VLOOKUP(B202&amp;"Water"&amp;"Inside",'EFC Table'!$A$3:$H$502,8,FALSE)</f>
        <v>65.25</v>
      </c>
    </row>
    <row r="203" spans="1:8" hidden="1">
      <c r="A203" s="109" t="s">
        <v>1380</v>
      </c>
      <c r="B203" s="109" t="s">
        <v>1379</v>
      </c>
      <c r="C203" s="109" t="s">
        <v>596</v>
      </c>
      <c r="D203" s="109" t="s">
        <v>566</v>
      </c>
      <c r="E203" s="109" t="s">
        <v>520</v>
      </c>
      <c r="F203" s="109" t="s">
        <v>520</v>
      </c>
      <c r="H203" s="109" t="e">
        <f>VLOOKUP(B203&amp;"Water"&amp;"Inside",'EFC Table'!$A$3:$H$502,8,FALSE)</f>
        <v>#N/A</v>
      </c>
    </row>
    <row r="204" spans="1:8" hidden="1">
      <c r="A204" s="109" t="s">
        <v>1378</v>
      </c>
      <c r="B204" s="109" t="s">
        <v>1377</v>
      </c>
      <c r="C204" s="109" t="s">
        <v>596</v>
      </c>
      <c r="D204" s="109" t="s">
        <v>566</v>
      </c>
      <c r="E204" s="109" t="s">
        <v>520</v>
      </c>
      <c r="F204" s="109" t="s">
        <v>520</v>
      </c>
      <c r="H204" s="109" t="e">
        <f>VLOOKUP(B204&amp;"Water"&amp;"Inside",'EFC Table'!$A$3:$H$502,8,FALSE)</f>
        <v>#N/A</v>
      </c>
    </row>
    <row r="205" spans="1:8" hidden="1">
      <c r="A205" s="109" t="s">
        <v>1376</v>
      </c>
      <c r="B205" s="109" t="s">
        <v>1375</v>
      </c>
      <c r="C205" s="109" t="s">
        <v>596</v>
      </c>
      <c r="D205" s="109" t="s">
        <v>566</v>
      </c>
      <c r="E205" s="109" t="s">
        <v>520</v>
      </c>
      <c r="F205" s="109" t="s">
        <v>520</v>
      </c>
      <c r="H205" s="109" t="e">
        <f>VLOOKUP(B205&amp;"Water"&amp;"Inside",'EFC Table'!$A$3:$H$502,8,FALSE)</f>
        <v>#N/A</v>
      </c>
    </row>
    <row r="206" spans="1:8" hidden="1">
      <c r="A206" s="109" t="s">
        <v>1374</v>
      </c>
      <c r="B206" s="109" t="s">
        <v>1373</v>
      </c>
      <c r="C206" s="109" t="s">
        <v>596</v>
      </c>
      <c r="D206" s="109" t="s">
        <v>566</v>
      </c>
      <c r="E206" s="109" t="s">
        <v>520</v>
      </c>
      <c r="F206" s="109" t="s">
        <v>520</v>
      </c>
      <c r="H206" s="109" t="e">
        <f>VLOOKUP(B206&amp;"Water"&amp;"Inside",'EFC Table'!$A$3:$H$502,8,FALSE)</f>
        <v>#N/A</v>
      </c>
    </row>
    <row r="207" spans="1:8" hidden="1">
      <c r="A207" s="109" t="s">
        <v>1372</v>
      </c>
      <c r="B207" s="109" t="s">
        <v>1371</v>
      </c>
      <c r="C207" s="109" t="s">
        <v>596</v>
      </c>
      <c r="D207" s="109" t="s">
        <v>566</v>
      </c>
      <c r="E207" s="109" t="s">
        <v>520</v>
      </c>
      <c r="F207" s="109" t="s">
        <v>520</v>
      </c>
      <c r="H207" s="109" t="e">
        <f>VLOOKUP(B207&amp;"Water"&amp;"Inside",'EFC Table'!$A$3:$H$502,8,FALSE)</f>
        <v>#N/A</v>
      </c>
    </row>
    <row r="208" spans="1:8">
      <c r="A208" s="109" t="s">
        <v>1370</v>
      </c>
      <c r="B208" s="109" t="s">
        <v>149</v>
      </c>
      <c r="C208" s="109" t="s">
        <v>955</v>
      </c>
      <c r="D208" s="109" t="s">
        <v>526</v>
      </c>
      <c r="E208" s="109" t="s">
        <v>525</v>
      </c>
      <c r="F208" s="109" t="s">
        <v>520</v>
      </c>
      <c r="H208" s="109">
        <f>VLOOKUP(B208&amp;"Water"&amp;"Inside",'EFC Table'!$A$3:$H$502,8,FALSE)</f>
        <v>50.95</v>
      </c>
    </row>
    <row r="209" spans="1:8">
      <c r="A209" s="109" t="s">
        <v>1369</v>
      </c>
      <c r="B209" s="109" t="s">
        <v>150</v>
      </c>
      <c r="C209" s="109" t="s">
        <v>593</v>
      </c>
      <c r="D209" s="109" t="s">
        <v>544</v>
      </c>
      <c r="E209" s="109" t="s">
        <v>525</v>
      </c>
      <c r="F209" s="109" t="s">
        <v>520</v>
      </c>
      <c r="H209" s="109">
        <f>VLOOKUP(B209&amp;"Water"&amp;"Inside",'EFC Table'!$A$3:$H$502,8,FALSE)</f>
        <v>25.28</v>
      </c>
    </row>
    <row r="210" spans="1:8">
      <c r="A210" s="109" t="s">
        <v>1368</v>
      </c>
      <c r="B210" s="109" t="s">
        <v>151</v>
      </c>
      <c r="C210" s="109" t="s">
        <v>732</v>
      </c>
      <c r="D210" s="109" t="s">
        <v>731</v>
      </c>
      <c r="E210" s="109" t="s">
        <v>525</v>
      </c>
      <c r="F210" s="109" t="s">
        <v>520</v>
      </c>
      <c r="H210" s="109">
        <f>VLOOKUP(B210&amp;"Water"&amp;"Inside",'EFC Table'!$A$3:$H$502,8,FALSE)</f>
        <v>24.5</v>
      </c>
    </row>
    <row r="211" spans="1:8">
      <c r="A211" s="109" t="s">
        <v>1367</v>
      </c>
      <c r="B211" s="109" t="s">
        <v>152</v>
      </c>
      <c r="C211" s="109" t="s">
        <v>704</v>
      </c>
      <c r="D211" s="109" t="s">
        <v>535</v>
      </c>
      <c r="E211" s="109" t="s">
        <v>525</v>
      </c>
      <c r="F211" s="109" t="s">
        <v>520</v>
      </c>
      <c r="H211" s="109">
        <f>VLOOKUP(B211&amp;"Water"&amp;"Inside",'EFC Table'!$A$3:$H$502,8,FALSE)</f>
        <v>37.5</v>
      </c>
    </row>
    <row r="212" spans="1:8">
      <c r="A212" s="109" t="s">
        <v>1366</v>
      </c>
      <c r="B212" s="109" t="s">
        <v>153</v>
      </c>
      <c r="C212" s="109" t="s">
        <v>1191</v>
      </c>
      <c r="D212" s="109" t="s">
        <v>694</v>
      </c>
      <c r="E212" s="109" t="s">
        <v>525</v>
      </c>
      <c r="F212" s="109" t="s">
        <v>520</v>
      </c>
      <c r="H212" s="109">
        <f>VLOOKUP(B212&amp;"Water"&amp;"Inside",'EFC Table'!$A$3:$H$502,8,FALSE)</f>
        <v>38.75</v>
      </c>
    </row>
    <row r="213" spans="1:8">
      <c r="A213" s="109" t="s">
        <v>1365</v>
      </c>
      <c r="B213" s="109" t="s">
        <v>399</v>
      </c>
      <c r="C213" s="109" t="s">
        <v>887</v>
      </c>
      <c r="D213" s="109" t="s">
        <v>535</v>
      </c>
      <c r="E213" s="109" t="s">
        <v>525</v>
      </c>
      <c r="F213" s="109" t="s">
        <v>520</v>
      </c>
      <c r="H213" s="109">
        <f>VLOOKUP(B213&amp;"Water"&amp;"Inside",'EFC Table'!$A$3:$H$502,8,FALSE)</f>
        <v>23.68</v>
      </c>
    </row>
    <row r="214" spans="1:8">
      <c r="A214" s="109" t="s">
        <v>1364</v>
      </c>
      <c r="B214" s="109" t="s">
        <v>400</v>
      </c>
      <c r="C214" s="109" t="s">
        <v>370</v>
      </c>
      <c r="D214" s="109" t="s">
        <v>566</v>
      </c>
      <c r="E214" s="109" t="s">
        <v>525</v>
      </c>
      <c r="F214" s="109" t="s">
        <v>520</v>
      </c>
      <c r="H214" s="109">
        <f>VLOOKUP(B214&amp;"Water"&amp;"Inside",'EFC Table'!$A$3:$H$502,8,FALSE)</f>
        <v>40.24</v>
      </c>
    </row>
    <row r="215" spans="1:8">
      <c r="A215" s="109" t="s">
        <v>1363</v>
      </c>
      <c r="B215" s="109" t="s">
        <v>154</v>
      </c>
      <c r="C215" s="109" t="s">
        <v>719</v>
      </c>
      <c r="D215" s="109" t="s">
        <v>718</v>
      </c>
      <c r="E215" s="109" t="s">
        <v>525</v>
      </c>
      <c r="F215" s="109" t="s">
        <v>520</v>
      </c>
      <c r="H215" s="109">
        <f>VLOOKUP(B215&amp;"Water"&amp;"Inside",'EFC Table'!$A$3:$H$502,8,FALSE)</f>
        <v>35.64</v>
      </c>
    </row>
    <row r="216" spans="1:8">
      <c r="A216" s="109" t="s">
        <v>1362</v>
      </c>
      <c r="B216" s="109" t="s">
        <v>1361</v>
      </c>
      <c r="C216" s="109" t="s">
        <v>527</v>
      </c>
      <c r="D216" s="109" t="s">
        <v>728</v>
      </c>
      <c r="E216" s="109" t="s">
        <v>525</v>
      </c>
      <c r="F216" s="109" t="s">
        <v>519</v>
      </c>
      <c r="H216" s="109">
        <f>VLOOKUP(B216&amp;"Water"&amp;"Inside",'EFC Table'!$A$3:$H$502,8,FALSE)</f>
        <v>38</v>
      </c>
    </row>
    <row r="217" spans="1:8">
      <c r="A217" s="109" t="s">
        <v>1360</v>
      </c>
      <c r="B217" s="109" t="s">
        <v>1359</v>
      </c>
      <c r="C217" s="109" t="s">
        <v>448</v>
      </c>
      <c r="D217" s="109" t="s">
        <v>640</v>
      </c>
      <c r="E217" s="109" t="s">
        <v>525</v>
      </c>
      <c r="F217" s="109" t="s">
        <v>520</v>
      </c>
      <c r="H217" s="109">
        <f>VLOOKUP(B217&amp;"Water"&amp;"Inside",'EFC Table'!$A$3:$H$502,8,FALSE)</f>
        <v>58</v>
      </c>
    </row>
    <row r="218" spans="1:8" hidden="1">
      <c r="A218" s="109" t="s">
        <v>1358</v>
      </c>
      <c r="B218" s="109" t="s">
        <v>1357</v>
      </c>
      <c r="C218" s="109" t="s">
        <v>1158</v>
      </c>
      <c r="D218" s="109" t="s">
        <v>544</v>
      </c>
      <c r="E218" s="109" t="s">
        <v>520</v>
      </c>
      <c r="F218" s="109" t="s">
        <v>519</v>
      </c>
      <c r="H218" s="109" t="e">
        <f>VLOOKUP(B218&amp;"Water"&amp;"Inside",'EFC Table'!$A$3:$H$502,8,FALSE)</f>
        <v>#N/A</v>
      </c>
    </row>
    <row r="219" spans="1:8">
      <c r="A219" s="109" t="s">
        <v>1356</v>
      </c>
      <c r="B219" s="109" t="s">
        <v>434</v>
      </c>
      <c r="C219" s="109" t="s">
        <v>582</v>
      </c>
      <c r="D219" s="109" t="s">
        <v>566</v>
      </c>
      <c r="E219" s="109" t="s">
        <v>525</v>
      </c>
      <c r="F219" s="109" t="s">
        <v>520</v>
      </c>
      <c r="H219" s="109">
        <f>VLOOKUP(B219&amp;"Water"&amp;"Inside",'EFC Table'!$A$3:$H$502,8,FALSE)</f>
        <v>84</v>
      </c>
    </row>
    <row r="220" spans="1:8">
      <c r="A220" s="109" t="s">
        <v>1355</v>
      </c>
      <c r="B220" s="109" t="s">
        <v>401</v>
      </c>
      <c r="C220" s="109" t="s">
        <v>129</v>
      </c>
      <c r="D220" s="109" t="s">
        <v>664</v>
      </c>
      <c r="E220" s="109" t="s">
        <v>525</v>
      </c>
      <c r="F220" s="109" t="s">
        <v>520</v>
      </c>
      <c r="H220" s="109">
        <f>VLOOKUP(B220&amp;"Water"&amp;"Inside",'EFC Table'!$A$3:$H$502,8,FALSE)</f>
        <v>22.5</v>
      </c>
    </row>
    <row r="221" spans="1:8">
      <c r="A221" s="109" t="s">
        <v>1354</v>
      </c>
      <c r="B221" s="109" t="s">
        <v>1353</v>
      </c>
      <c r="C221" s="109" t="s">
        <v>672</v>
      </c>
      <c r="D221" s="109" t="s">
        <v>521</v>
      </c>
      <c r="E221" s="109" t="s">
        <v>525</v>
      </c>
      <c r="F221" s="109" t="s">
        <v>520</v>
      </c>
      <c r="H221" s="109" t="e">
        <f>VLOOKUP(B221&amp;"Water"&amp;"Inside",'EFC Table'!$A$3:$H$502,8,FALSE)</f>
        <v>#N/A</v>
      </c>
    </row>
    <row r="222" spans="1:8">
      <c r="A222" s="109" t="s">
        <v>1352</v>
      </c>
      <c r="B222" s="109" t="s">
        <v>1351</v>
      </c>
      <c r="C222" s="109" t="s">
        <v>200</v>
      </c>
      <c r="D222" s="109" t="s">
        <v>1350</v>
      </c>
      <c r="E222" s="109" t="s">
        <v>525</v>
      </c>
      <c r="F222" s="109" t="s">
        <v>520</v>
      </c>
      <c r="H222" s="109" t="e">
        <f>VLOOKUP(B222&amp;"Water"&amp;"Inside",'EFC Table'!$A$3:$H$502,8,FALSE)</f>
        <v>#N/A</v>
      </c>
    </row>
    <row r="223" spans="1:8">
      <c r="A223" s="109" t="s">
        <v>1349</v>
      </c>
      <c r="B223" s="109" t="s">
        <v>155</v>
      </c>
      <c r="C223" s="109" t="s">
        <v>757</v>
      </c>
      <c r="D223" s="109" t="s">
        <v>664</v>
      </c>
      <c r="E223" s="109" t="s">
        <v>525</v>
      </c>
      <c r="F223" s="109" t="s">
        <v>520</v>
      </c>
      <c r="H223" s="109">
        <f>VLOOKUP(B223&amp;"Water"&amp;"Inside",'EFC Table'!$A$3:$H$502,8,FALSE)</f>
        <v>66.56</v>
      </c>
    </row>
    <row r="224" spans="1:8">
      <c r="A224" s="109" t="s">
        <v>1348</v>
      </c>
      <c r="B224" s="109" t="s">
        <v>156</v>
      </c>
      <c r="C224" s="109" t="s">
        <v>638</v>
      </c>
      <c r="D224" s="109" t="s">
        <v>544</v>
      </c>
      <c r="E224" s="109" t="s">
        <v>525</v>
      </c>
      <c r="F224" s="109" t="s">
        <v>520</v>
      </c>
      <c r="H224" s="109">
        <f>VLOOKUP(B224&amp;"Water"&amp;"Inside",'EFC Table'!$A$3:$H$502,8,FALSE)</f>
        <v>32.5</v>
      </c>
    </row>
    <row r="225" spans="1:8">
      <c r="A225" s="109" t="s">
        <v>1347</v>
      </c>
      <c r="B225" s="109" t="s">
        <v>157</v>
      </c>
      <c r="C225" s="109" t="s">
        <v>766</v>
      </c>
      <c r="D225" s="109" t="s">
        <v>535</v>
      </c>
      <c r="E225" s="109" t="s">
        <v>525</v>
      </c>
      <c r="F225" s="109" t="s">
        <v>520</v>
      </c>
      <c r="H225" s="109" t="e">
        <f>VLOOKUP(B225&amp;"Water"&amp;"Inside",'EFC Table'!$A$3:$H$502,8,FALSE)</f>
        <v>#N/A</v>
      </c>
    </row>
    <row r="226" spans="1:8">
      <c r="A226" s="109" t="s">
        <v>1346</v>
      </c>
      <c r="B226" s="109" t="s">
        <v>1345</v>
      </c>
      <c r="C226" s="109" t="s">
        <v>670</v>
      </c>
      <c r="D226" s="109" t="s">
        <v>544</v>
      </c>
      <c r="E226" s="109" t="s">
        <v>525</v>
      </c>
      <c r="F226" s="109" t="s">
        <v>519</v>
      </c>
      <c r="H226" s="109">
        <f>VLOOKUP(B226&amp;"Water"&amp;"Inside",'EFC Table'!$A$3:$H$502,8,FALSE)</f>
        <v>30.14</v>
      </c>
    </row>
    <row r="227" spans="1:8">
      <c r="A227" s="109" t="s">
        <v>1344</v>
      </c>
      <c r="B227" s="109" t="s">
        <v>1343</v>
      </c>
      <c r="C227" s="109" t="s">
        <v>125</v>
      </c>
      <c r="D227" s="109" t="s">
        <v>694</v>
      </c>
      <c r="E227" s="109" t="s">
        <v>525</v>
      </c>
      <c r="F227" s="109" t="s">
        <v>520</v>
      </c>
      <c r="H227" s="109">
        <f>VLOOKUP(B227&amp;"Water"&amp;"Inside",'EFC Table'!$A$3:$H$502,8,FALSE)</f>
        <v>29.4</v>
      </c>
    </row>
    <row r="228" spans="1:8">
      <c r="A228" s="109" t="s">
        <v>1342</v>
      </c>
      <c r="B228" s="109" t="s">
        <v>158</v>
      </c>
      <c r="C228" s="109" t="s">
        <v>556</v>
      </c>
      <c r="D228" s="109" t="s">
        <v>521</v>
      </c>
      <c r="E228" s="109" t="s">
        <v>525</v>
      </c>
      <c r="F228" s="109" t="s">
        <v>520</v>
      </c>
      <c r="H228" s="109">
        <f>VLOOKUP(B228&amp;"Water"&amp;"Inside",'EFC Table'!$A$3:$H$502,8,FALSE)</f>
        <v>56.49</v>
      </c>
    </row>
    <row r="229" spans="1:8">
      <c r="A229" s="109" t="s">
        <v>1341</v>
      </c>
      <c r="B229" s="109" t="s">
        <v>1340</v>
      </c>
      <c r="C229" s="109" t="s">
        <v>670</v>
      </c>
      <c r="D229" s="109" t="s">
        <v>544</v>
      </c>
      <c r="E229" s="109" t="s">
        <v>525</v>
      </c>
      <c r="F229" s="109" t="s">
        <v>520</v>
      </c>
      <c r="H229" s="109">
        <f>VLOOKUP(B229&amp;"Water"&amp;"Inside",'EFC Table'!$A$3:$H$502,8,FALSE)</f>
        <v>31.75</v>
      </c>
    </row>
    <row r="230" spans="1:8" hidden="1">
      <c r="A230" s="109" t="s">
        <v>1339</v>
      </c>
      <c r="B230" s="109" t="s">
        <v>1338</v>
      </c>
      <c r="C230" s="109" t="s">
        <v>545</v>
      </c>
      <c r="D230" s="109" t="s">
        <v>603</v>
      </c>
      <c r="E230" s="109" t="s">
        <v>520</v>
      </c>
      <c r="F230" s="109" t="s">
        <v>520</v>
      </c>
      <c r="H230" s="109" t="e">
        <f>VLOOKUP(B230&amp;"Water"&amp;"Inside",'EFC Table'!$A$3:$H$502,8,FALSE)</f>
        <v>#N/A</v>
      </c>
    </row>
    <row r="231" spans="1:8">
      <c r="A231" s="109" t="s">
        <v>1337</v>
      </c>
      <c r="B231" s="109" t="s">
        <v>159</v>
      </c>
      <c r="C231" s="109" t="s">
        <v>672</v>
      </c>
      <c r="D231" s="109" t="s">
        <v>521</v>
      </c>
      <c r="E231" s="109" t="s">
        <v>525</v>
      </c>
      <c r="F231" s="109" t="s">
        <v>520</v>
      </c>
      <c r="H231" s="109">
        <f>VLOOKUP(B231&amp;"Water"&amp;"Inside",'EFC Table'!$A$3:$H$502,8,FALSE)</f>
        <v>36</v>
      </c>
    </row>
    <row r="232" spans="1:8">
      <c r="A232" s="109" t="s">
        <v>1336</v>
      </c>
      <c r="B232" s="109" t="s">
        <v>1335</v>
      </c>
      <c r="C232" s="109" t="s">
        <v>795</v>
      </c>
      <c r="D232" s="109" t="s">
        <v>521</v>
      </c>
      <c r="E232" s="109" t="s">
        <v>525</v>
      </c>
      <c r="F232" s="109" t="s">
        <v>520</v>
      </c>
      <c r="H232" s="109" t="e">
        <f>VLOOKUP(B232&amp;"Water"&amp;"Inside",'EFC Table'!$A$3:$H$502,8,FALSE)</f>
        <v>#N/A</v>
      </c>
    </row>
    <row r="233" spans="1:8">
      <c r="A233" s="109" t="s">
        <v>1334</v>
      </c>
      <c r="B233" s="109" t="s">
        <v>1333</v>
      </c>
      <c r="C233" s="109" t="s">
        <v>172</v>
      </c>
      <c r="D233" s="109" t="s">
        <v>893</v>
      </c>
      <c r="E233" s="109" t="s">
        <v>525</v>
      </c>
      <c r="F233" s="109" t="s">
        <v>520</v>
      </c>
      <c r="H233" s="109">
        <f>VLOOKUP(B233&amp;"Water"&amp;"Inside",'EFC Table'!$A$3:$H$502,8,FALSE)</f>
        <v>20</v>
      </c>
    </row>
    <row r="234" spans="1:8">
      <c r="A234" s="109" t="s">
        <v>1332</v>
      </c>
      <c r="B234" s="109" t="s">
        <v>160</v>
      </c>
      <c r="C234" s="109" t="s">
        <v>1191</v>
      </c>
      <c r="D234" s="109" t="s">
        <v>694</v>
      </c>
      <c r="E234" s="109" t="s">
        <v>525</v>
      </c>
      <c r="F234" s="109" t="s">
        <v>520</v>
      </c>
      <c r="H234" s="109">
        <f>VLOOKUP(B234&amp;"Water"&amp;"Inside",'EFC Table'!$A$3:$H$502,8,FALSE)</f>
        <v>22.37</v>
      </c>
    </row>
    <row r="235" spans="1:8">
      <c r="A235" s="109" t="s">
        <v>1331</v>
      </c>
      <c r="B235" s="109" t="s">
        <v>1330</v>
      </c>
      <c r="C235" s="109" t="s">
        <v>608</v>
      </c>
      <c r="D235" s="109" t="s">
        <v>521</v>
      </c>
      <c r="E235" s="109" t="s">
        <v>525</v>
      </c>
      <c r="F235" s="109" t="s">
        <v>520</v>
      </c>
      <c r="H235" s="109">
        <f>VLOOKUP(B235&amp;"Water"&amp;"Inside",'EFC Table'!$A$3:$H$502,8,FALSE)</f>
        <v>40.4</v>
      </c>
    </row>
    <row r="236" spans="1:8">
      <c r="A236" s="109" t="s">
        <v>1329</v>
      </c>
      <c r="B236" s="109" t="s">
        <v>1328</v>
      </c>
      <c r="C236" s="109" t="s">
        <v>608</v>
      </c>
      <c r="D236" s="109" t="s">
        <v>521</v>
      </c>
      <c r="E236" s="109" t="s">
        <v>525</v>
      </c>
      <c r="F236" s="109" t="s">
        <v>520</v>
      </c>
      <c r="H236" s="109" t="e">
        <f>VLOOKUP(B236&amp;"Water"&amp;"Inside",'EFC Table'!$A$3:$H$502,8,FALSE)</f>
        <v>#N/A</v>
      </c>
    </row>
    <row r="237" spans="1:8" hidden="1">
      <c r="A237" s="109" t="s">
        <v>1327</v>
      </c>
      <c r="B237" s="109" t="s">
        <v>1326</v>
      </c>
      <c r="C237" s="109" t="s">
        <v>670</v>
      </c>
      <c r="D237" s="109" t="s">
        <v>544</v>
      </c>
      <c r="E237" s="109" t="s">
        <v>520</v>
      </c>
      <c r="F237" s="109" t="s">
        <v>520</v>
      </c>
      <c r="H237" s="109" t="e">
        <f>VLOOKUP(B237&amp;"Water"&amp;"Inside",'EFC Table'!$A$3:$H$502,8,FALSE)</f>
        <v>#N/A</v>
      </c>
    </row>
    <row r="238" spans="1:8">
      <c r="A238" s="109" t="s">
        <v>1325</v>
      </c>
      <c r="B238" s="109" t="s">
        <v>161</v>
      </c>
      <c r="C238" s="109" t="s">
        <v>556</v>
      </c>
      <c r="D238" s="109" t="s">
        <v>570</v>
      </c>
      <c r="E238" s="109" t="s">
        <v>525</v>
      </c>
      <c r="F238" s="109" t="s">
        <v>520</v>
      </c>
      <c r="H238" s="109">
        <f>VLOOKUP(B238&amp;"Water"&amp;"Inside",'EFC Table'!$A$3:$H$502,8,FALSE)</f>
        <v>54.48</v>
      </c>
    </row>
    <row r="239" spans="1:8">
      <c r="A239" s="109" t="s">
        <v>1324</v>
      </c>
      <c r="B239" s="109" t="s">
        <v>162</v>
      </c>
      <c r="C239" s="109" t="s">
        <v>795</v>
      </c>
      <c r="D239" s="109" t="s">
        <v>521</v>
      </c>
      <c r="E239" s="109" t="s">
        <v>525</v>
      </c>
      <c r="F239" s="109" t="s">
        <v>520</v>
      </c>
      <c r="H239" s="109">
        <f>VLOOKUP(B239&amp;"Water"&amp;"Inside",'EFC Table'!$A$3:$H$502,8,FALSE)</f>
        <v>32.67</v>
      </c>
    </row>
    <row r="240" spans="1:8">
      <c r="A240" s="109" t="s">
        <v>1323</v>
      </c>
      <c r="B240" s="109" t="s">
        <v>163</v>
      </c>
      <c r="C240" s="109" t="s">
        <v>598</v>
      </c>
      <c r="D240" s="109" t="s">
        <v>664</v>
      </c>
      <c r="E240" s="109" t="s">
        <v>525</v>
      </c>
      <c r="F240" s="109" t="s">
        <v>520</v>
      </c>
      <c r="H240" s="109">
        <f>VLOOKUP(B240&amp;"Water"&amp;"Inside",'EFC Table'!$A$3:$H$502,8,FALSE)</f>
        <v>31.76</v>
      </c>
    </row>
    <row r="241" spans="1:8">
      <c r="A241" s="109" t="s">
        <v>1322</v>
      </c>
      <c r="B241" s="109" t="s">
        <v>164</v>
      </c>
      <c r="C241" s="109" t="s">
        <v>1250</v>
      </c>
      <c r="D241" s="109" t="s">
        <v>893</v>
      </c>
      <c r="E241" s="109" t="s">
        <v>525</v>
      </c>
      <c r="F241" s="109" t="s">
        <v>520</v>
      </c>
      <c r="H241" s="109">
        <f>VLOOKUP(B241&amp;"Water"&amp;"Inside",'EFC Table'!$A$3:$H$502,8,FALSE)</f>
        <v>34.950000000000003</v>
      </c>
    </row>
    <row r="242" spans="1:8">
      <c r="A242" s="109" t="s">
        <v>1321</v>
      </c>
      <c r="B242" s="109" t="s">
        <v>1320</v>
      </c>
      <c r="C242" s="109" t="s">
        <v>164</v>
      </c>
      <c r="D242" s="109" t="s">
        <v>566</v>
      </c>
      <c r="E242" s="109" t="s">
        <v>525</v>
      </c>
      <c r="F242" s="109" t="s">
        <v>519</v>
      </c>
      <c r="H242" s="109">
        <f>VLOOKUP(B242&amp;"Water"&amp;"Inside",'EFC Table'!$A$3:$H$502,8,FALSE)</f>
        <v>65.11</v>
      </c>
    </row>
    <row r="243" spans="1:8" hidden="1">
      <c r="A243" s="109" t="s">
        <v>1319</v>
      </c>
      <c r="B243" s="109" t="s">
        <v>1318</v>
      </c>
      <c r="C243" s="109" t="s">
        <v>164</v>
      </c>
      <c r="D243" s="109" t="s">
        <v>566</v>
      </c>
      <c r="E243" s="109" t="s">
        <v>520</v>
      </c>
      <c r="F243" s="109" t="s">
        <v>519</v>
      </c>
      <c r="H243" s="109" t="e">
        <f>VLOOKUP(B243&amp;"Water"&amp;"Inside",'EFC Table'!$A$3:$H$502,8,FALSE)</f>
        <v>#N/A</v>
      </c>
    </row>
    <row r="244" spans="1:8">
      <c r="A244" s="109" t="s">
        <v>1317</v>
      </c>
      <c r="B244" s="109" t="s">
        <v>165</v>
      </c>
      <c r="C244" s="109" t="s">
        <v>818</v>
      </c>
      <c r="D244" s="109" t="s">
        <v>800</v>
      </c>
      <c r="E244" s="109" t="s">
        <v>525</v>
      </c>
      <c r="F244" s="109" t="s">
        <v>520</v>
      </c>
      <c r="H244" s="109">
        <f>VLOOKUP(B244&amp;"Water"&amp;"Inside",'EFC Table'!$A$3:$H$502,8,FALSE)</f>
        <v>57.5</v>
      </c>
    </row>
    <row r="245" spans="1:8">
      <c r="A245" s="109" t="s">
        <v>1316</v>
      </c>
      <c r="B245" s="109" t="s">
        <v>166</v>
      </c>
      <c r="C245" s="109" t="s">
        <v>608</v>
      </c>
      <c r="D245" s="109" t="s">
        <v>570</v>
      </c>
      <c r="E245" s="109" t="s">
        <v>525</v>
      </c>
      <c r="F245" s="109" t="s">
        <v>520</v>
      </c>
      <c r="H245" s="109">
        <f>VLOOKUP(B245&amp;"Water"&amp;"Inside",'EFC Table'!$A$3:$H$502,8,FALSE)</f>
        <v>52.77</v>
      </c>
    </row>
    <row r="246" spans="1:8">
      <c r="A246" s="109" t="s">
        <v>1315</v>
      </c>
      <c r="B246" s="109" t="s">
        <v>167</v>
      </c>
      <c r="C246" s="109" t="s">
        <v>522</v>
      </c>
      <c r="D246" s="109" t="s">
        <v>521</v>
      </c>
      <c r="E246" s="109" t="s">
        <v>525</v>
      </c>
      <c r="F246" s="109" t="s">
        <v>519</v>
      </c>
      <c r="H246" s="109">
        <f>VLOOKUP(B246&amp;"Water"&amp;"Inside",'EFC Table'!$A$3:$H$502,8,FALSE)</f>
        <v>39.64</v>
      </c>
    </row>
    <row r="247" spans="1:8">
      <c r="A247" s="109" t="s">
        <v>1314</v>
      </c>
      <c r="B247" s="109" t="s">
        <v>168</v>
      </c>
      <c r="C247" s="109" t="s">
        <v>690</v>
      </c>
      <c r="D247" s="109" t="s">
        <v>689</v>
      </c>
      <c r="E247" s="109" t="s">
        <v>525</v>
      </c>
      <c r="F247" s="109" t="s">
        <v>520</v>
      </c>
      <c r="H247" s="109">
        <f>VLOOKUP(B247&amp;"Water"&amp;"Inside",'EFC Table'!$A$3:$H$502,8,FALSE)</f>
        <v>30.5</v>
      </c>
    </row>
    <row r="248" spans="1:8" hidden="1">
      <c r="A248" s="109" t="s">
        <v>1313</v>
      </c>
      <c r="B248" s="109" t="s">
        <v>1312</v>
      </c>
      <c r="C248" s="109" t="s">
        <v>522</v>
      </c>
      <c r="D248" s="109" t="s">
        <v>521</v>
      </c>
      <c r="E248" s="109" t="s">
        <v>520</v>
      </c>
      <c r="F248" s="109" t="s">
        <v>520</v>
      </c>
      <c r="H248" s="109" t="e">
        <f>VLOOKUP(B248&amp;"Water"&amp;"Inside",'EFC Table'!$A$3:$H$502,8,FALSE)</f>
        <v>#N/A</v>
      </c>
    </row>
    <row r="249" spans="1:8" hidden="1">
      <c r="A249" s="109" t="s">
        <v>1311</v>
      </c>
      <c r="B249" s="109" t="s">
        <v>1310</v>
      </c>
      <c r="C249" s="109" t="s">
        <v>686</v>
      </c>
      <c r="D249" s="109" t="s">
        <v>614</v>
      </c>
      <c r="E249" s="109" t="s">
        <v>520</v>
      </c>
      <c r="F249" s="109" t="s">
        <v>520</v>
      </c>
      <c r="H249" s="109" t="e">
        <f>VLOOKUP(B249&amp;"Water"&amp;"Inside",'EFC Table'!$A$3:$H$502,8,FALSE)</f>
        <v>#N/A</v>
      </c>
    </row>
    <row r="250" spans="1:8">
      <c r="A250" s="109" t="s">
        <v>1309</v>
      </c>
      <c r="B250" s="109" t="s">
        <v>1308</v>
      </c>
      <c r="C250" s="109" t="s">
        <v>1305</v>
      </c>
      <c r="D250" s="109" t="s">
        <v>554</v>
      </c>
      <c r="E250" s="109" t="s">
        <v>525</v>
      </c>
      <c r="F250" s="109" t="s">
        <v>520</v>
      </c>
      <c r="H250" s="109">
        <f>VLOOKUP(B250&amp;"Water"&amp;"Inside",'EFC Table'!$A$3:$H$502,8,FALSE)</f>
        <v>25.5</v>
      </c>
    </row>
    <row r="251" spans="1:8" hidden="1">
      <c r="A251" s="109" t="s">
        <v>1307</v>
      </c>
      <c r="B251" s="109" t="s">
        <v>1306</v>
      </c>
      <c r="C251" s="109" t="s">
        <v>1305</v>
      </c>
      <c r="D251" s="109" t="s">
        <v>554</v>
      </c>
      <c r="E251" s="109" t="s">
        <v>520</v>
      </c>
      <c r="F251" s="109" t="s">
        <v>520</v>
      </c>
      <c r="H251" s="109" t="e">
        <f>VLOOKUP(B251&amp;"Water"&amp;"Inside",'EFC Table'!$A$3:$H$502,8,FALSE)</f>
        <v>#N/A</v>
      </c>
    </row>
    <row r="252" spans="1:8" hidden="1">
      <c r="A252" s="109" t="s">
        <v>1304</v>
      </c>
      <c r="B252" s="109" t="s">
        <v>1303</v>
      </c>
      <c r="C252" s="109" t="s">
        <v>704</v>
      </c>
      <c r="D252" s="109" t="s">
        <v>535</v>
      </c>
      <c r="E252" s="109" t="s">
        <v>520</v>
      </c>
      <c r="F252" s="109" t="s">
        <v>520</v>
      </c>
      <c r="H252" s="109" t="e">
        <f>VLOOKUP(B252&amp;"Water"&amp;"Inside",'EFC Table'!$A$3:$H$502,8,FALSE)</f>
        <v>#N/A</v>
      </c>
    </row>
    <row r="253" spans="1:8">
      <c r="A253" s="109" t="s">
        <v>1302</v>
      </c>
      <c r="B253" s="109" t="s">
        <v>1301</v>
      </c>
      <c r="C253" s="109" t="s">
        <v>665</v>
      </c>
      <c r="D253" s="109" t="s">
        <v>870</v>
      </c>
      <c r="E253" s="109" t="s">
        <v>525</v>
      </c>
      <c r="F253" s="109" t="s">
        <v>520</v>
      </c>
      <c r="H253" s="109">
        <f>VLOOKUP(B253&amp;"Water"&amp;"Inside",'EFC Table'!$A$3:$H$502,8,FALSE)</f>
        <v>28.63</v>
      </c>
    </row>
    <row r="254" spans="1:8">
      <c r="A254" s="109" t="s">
        <v>1300</v>
      </c>
      <c r="B254" s="109" t="s">
        <v>169</v>
      </c>
      <c r="C254" s="109" t="s">
        <v>740</v>
      </c>
      <c r="D254" s="109" t="s">
        <v>718</v>
      </c>
      <c r="E254" s="109" t="s">
        <v>525</v>
      </c>
      <c r="F254" s="109" t="s">
        <v>520</v>
      </c>
      <c r="H254" s="109">
        <f>VLOOKUP(B254&amp;"Water"&amp;"Inside",'EFC Table'!$A$3:$H$502,8,FALSE)</f>
        <v>24.8</v>
      </c>
    </row>
    <row r="255" spans="1:8">
      <c r="A255" s="109" t="s">
        <v>1299</v>
      </c>
      <c r="B255" s="109" t="s">
        <v>170</v>
      </c>
      <c r="C255" s="109" t="s">
        <v>670</v>
      </c>
      <c r="D255" s="109" t="s">
        <v>544</v>
      </c>
      <c r="E255" s="109" t="s">
        <v>525</v>
      </c>
      <c r="F255" s="109" t="s">
        <v>520</v>
      </c>
      <c r="H255" s="109">
        <f>VLOOKUP(B255&amp;"Water"&amp;"Inside",'EFC Table'!$A$3:$H$502,8,FALSE)</f>
        <v>53</v>
      </c>
    </row>
    <row r="256" spans="1:8">
      <c r="A256" s="109" t="s">
        <v>1298</v>
      </c>
      <c r="B256" s="109" t="s">
        <v>171</v>
      </c>
      <c r="C256" s="109" t="s">
        <v>608</v>
      </c>
      <c r="D256" s="109" t="s">
        <v>521</v>
      </c>
      <c r="E256" s="109" t="s">
        <v>525</v>
      </c>
      <c r="F256" s="109" t="s">
        <v>520</v>
      </c>
      <c r="H256" s="109">
        <f>VLOOKUP(B256&amp;"Water"&amp;"Inside",'EFC Table'!$A$3:$H$502,8,FALSE)</f>
        <v>37.31</v>
      </c>
    </row>
    <row r="257" spans="1:8">
      <c r="A257" s="109" t="s">
        <v>1297</v>
      </c>
      <c r="B257" s="109" t="s">
        <v>1296</v>
      </c>
      <c r="C257" s="109" t="s">
        <v>801</v>
      </c>
      <c r="D257" s="109" t="s">
        <v>800</v>
      </c>
      <c r="E257" s="109" t="s">
        <v>525</v>
      </c>
      <c r="F257" s="109" t="s">
        <v>520</v>
      </c>
      <c r="H257" s="109">
        <f>VLOOKUP(B257&amp;"Water"&amp;"Inside",'EFC Table'!$A$3:$H$502,8,FALSE)</f>
        <v>55</v>
      </c>
    </row>
    <row r="258" spans="1:8">
      <c r="A258" s="109" t="s">
        <v>1295</v>
      </c>
      <c r="B258" s="109" t="s">
        <v>172</v>
      </c>
      <c r="C258" s="109" t="s">
        <v>719</v>
      </c>
      <c r="D258" s="109" t="s">
        <v>718</v>
      </c>
      <c r="E258" s="109" t="s">
        <v>525</v>
      </c>
      <c r="F258" s="109" t="s">
        <v>520</v>
      </c>
      <c r="H258" s="109">
        <f>VLOOKUP(B258&amp;"Water"&amp;"Inside",'EFC Table'!$A$3:$H$502,8,FALSE)</f>
        <v>23.33</v>
      </c>
    </row>
    <row r="259" spans="1:8">
      <c r="A259" s="109" t="s">
        <v>1294</v>
      </c>
      <c r="B259" s="109" t="s">
        <v>173</v>
      </c>
      <c r="C259" s="109" t="s">
        <v>837</v>
      </c>
      <c r="D259" s="109" t="s">
        <v>614</v>
      </c>
      <c r="E259" s="109" t="s">
        <v>525</v>
      </c>
      <c r="F259" s="109" t="s">
        <v>520</v>
      </c>
      <c r="H259" s="109">
        <f>VLOOKUP(B259&amp;"Water"&amp;"Inside",'EFC Table'!$A$3:$H$502,8,FALSE)</f>
        <v>37.64</v>
      </c>
    </row>
    <row r="260" spans="1:8">
      <c r="A260" s="109" t="s">
        <v>1293</v>
      </c>
      <c r="B260" s="109" t="s">
        <v>1292</v>
      </c>
      <c r="C260" s="109" t="s">
        <v>719</v>
      </c>
      <c r="D260" s="109" t="s">
        <v>718</v>
      </c>
      <c r="E260" s="109" t="s">
        <v>525</v>
      </c>
      <c r="F260" s="109" t="s">
        <v>520</v>
      </c>
      <c r="H260" s="109">
        <f>VLOOKUP(B260&amp;"Water"&amp;"Inside",'EFC Table'!$A$3:$H$502,8,FALSE)</f>
        <v>41.67</v>
      </c>
    </row>
    <row r="261" spans="1:8">
      <c r="A261" s="109" t="s">
        <v>1291</v>
      </c>
      <c r="B261" s="109" t="s">
        <v>1290</v>
      </c>
      <c r="C261" s="109" t="s">
        <v>649</v>
      </c>
      <c r="D261" s="109" t="s">
        <v>521</v>
      </c>
      <c r="E261" s="109" t="s">
        <v>525</v>
      </c>
      <c r="F261" s="109" t="s">
        <v>520</v>
      </c>
      <c r="H261" s="109">
        <f>VLOOKUP(B261&amp;"Water"&amp;"Inside",'EFC Table'!$A$3:$H$502,8,FALSE)</f>
        <v>30.49</v>
      </c>
    </row>
    <row r="262" spans="1:8">
      <c r="A262" s="109" t="s">
        <v>1289</v>
      </c>
      <c r="B262" s="109" t="s">
        <v>174</v>
      </c>
      <c r="C262" s="109" t="s">
        <v>638</v>
      </c>
      <c r="D262" s="109" t="s">
        <v>607</v>
      </c>
      <c r="E262" s="109" t="s">
        <v>525</v>
      </c>
      <c r="F262" s="109" t="s">
        <v>520</v>
      </c>
      <c r="H262" s="109">
        <f>VLOOKUP(B262&amp;"Water"&amp;"Inside",'EFC Table'!$A$3:$H$502,8,FALSE)</f>
        <v>28.85</v>
      </c>
    </row>
    <row r="263" spans="1:8">
      <c r="A263" s="109" t="s">
        <v>1288</v>
      </c>
      <c r="B263" s="109" t="s">
        <v>175</v>
      </c>
      <c r="C263" s="109" t="s">
        <v>740</v>
      </c>
      <c r="D263" s="109" t="s">
        <v>718</v>
      </c>
      <c r="E263" s="109" t="s">
        <v>525</v>
      </c>
      <c r="F263" s="109" t="s">
        <v>519</v>
      </c>
      <c r="H263" s="109">
        <f>VLOOKUP(B263&amp;"Water"&amp;"Inside",'EFC Table'!$A$3:$H$502,8,FALSE)</f>
        <v>23</v>
      </c>
    </row>
    <row r="264" spans="1:8">
      <c r="A264" s="109" t="s">
        <v>1287</v>
      </c>
      <c r="B264" s="109" t="s">
        <v>176</v>
      </c>
      <c r="C264" s="109" t="s">
        <v>556</v>
      </c>
      <c r="D264" s="109" t="s">
        <v>566</v>
      </c>
      <c r="E264" s="109" t="s">
        <v>525</v>
      </c>
      <c r="F264" s="109" t="s">
        <v>519</v>
      </c>
      <c r="H264" s="109">
        <f>VLOOKUP(B264&amp;"Water"&amp;"Inside",'EFC Table'!$A$3:$H$502,8,FALSE)</f>
        <v>32.840000000000003</v>
      </c>
    </row>
    <row r="265" spans="1:8">
      <c r="A265" s="109" t="s">
        <v>1286</v>
      </c>
      <c r="B265" s="109" t="s">
        <v>177</v>
      </c>
      <c r="C265" s="109" t="s">
        <v>556</v>
      </c>
      <c r="D265" s="109" t="s">
        <v>570</v>
      </c>
      <c r="E265" s="109" t="s">
        <v>525</v>
      </c>
      <c r="F265" s="109" t="s">
        <v>520</v>
      </c>
      <c r="H265" s="109">
        <f>VLOOKUP(B265&amp;"Water"&amp;"Inside",'EFC Table'!$A$3:$H$502,8,FALSE)</f>
        <v>42.9</v>
      </c>
    </row>
    <row r="266" spans="1:8">
      <c r="A266" s="109" t="s">
        <v>1285</v>
      </c>
      <c r="B266" s="109" t="s">
        <v>178</v>
      </c>
      <c r="C266" s="109" t="s">
        <v>556</v>
      </c>
      <c r="D266" s="109" t="s">
        <v>566</v>
      </c>
      <c r="E266" s="109" t="s">
        <v>525</v>
      </c>
      <c r="F266" s="109" t="s">
        <v>520</v>
      </c>
      <c r="H266" s="109">
        <f>VLOOKUP(B266&amp;"Water"&amp;"Inside",'EFC Table'!$A$3:$H$502,8,FALSE)</f>
        <v>42.15</v>
      </c>
    </row>
    <row r="267" spans="1:8">
      <c r="A267" s="109" t="s">
        <v>1284</v>
      </c>
      <c r="B267" s="109" t="s">
        <v>179</v>
      </c>
      <c r="C267" s="109" t="s">
        <v>125</v>
      </c>
      <c r="D267" s="109" t="s">
        <v>694</v>
      </c>
      <c r="E267" s="109" t="s">
        <v>525</v>
      </c>
      <c r="F267" s="109" t="s">
        <v>520</v>
      </c>
      <c r="H267" s="109">
        <f>VLOOKUP(B267&amp;"Water"&amp;"Inside",'EFC Table'!$A$3:$H$502,8,FALSE)</f>
        <v>34.08</v>
      </c>
    </row>
    <row r="268" spans="1:8" hidden="1">
      <c r="A268" s="109" t="s">
        <v>1283</v>
      </c>
      <c r="B268" s="109" t="s">
        <v>1282</v>
      </c>
      <c r="C268" s="109" t="s">
        <v>740</v>
      </c>
      <c r="D268" s="109" t="s">
        <v>718</v>
      </c>
      <c r="E268" s="109" t="s">
        <v>520</v>
      </c>
      <c r="F268" s="109" t="s">
        <v>520</v>
      </c>
      <c r="H268" s="109" t="e">
        <f>VLOOKUP(B268&amp;"Water"&amp;"Inside",'EFC Table'!$A$3:$H$502,8,FALSE)</f>
        <v>#N/A</v>
      </c>
    </row>
    <row r="269" spans="1:8">
      <c r="A269" s="109" t="s">
        <v>1281</v>
      </c>
      <c r="B269" s="109" t="s">
        <v>448</v>
      </c>
      <c r="C269" s="109" t="s">
        <v>448</v>
      </c>
      <c r="D269" s="109" t="s">
        <v>532</v>
      </c>
      <c r="E269" s="109" t="s">
        <v>525</v>
      </c>
      <c r="F269" s="109" t="s">
        <v>520</v>
      </c>
      <c r="H269" s="109">
        <f>VLOOKUP(B269&amp;"Water"&amp;"Inside",'EFC Table'!$A$3:$H$502,8,FALSE)</f>
        <v>63.5</v>
      </c>
    </row>
    <row r="270" spans="1:8">
      <c r="A270" s="109" t="s">
        <v>1280</v>
      </c>
      <c r="B270" s="109" t="s">
        <v>180</v>
      </c>
      <c r="C270" s="109" t="s">
        <v>448</v>
      </c>
      <c r="D270" s="109" t="s">
        <v>532</v>
      </c>
      <c r="E270" s="109" t="s">
        <v>525</v>
      </c>
      <c r="F270" s="109" t="s">
        <v>1279</v>
      </c>
      <c r="H270" s="109">
        <f>VLOOKUP(B270&amp;"Water"&amp;"Inside",'EFC Table'!$A$3:$H$502,8,FALSE)</f>
        <v>47.25</v>
      </c>
    </row>
    <row r="271" spans="1:8">
      <c r="A271" s="109" t="s">
        <v>1278</v>
      </c>
      <c r="B271" s="109" t="s">
        <v>402</v>
      </c>
      <c r="C271" s="109" t="s">
        <v>582</v>
      </c>
      <c r="D271" s="109" t="s">
        <v>532</v>
      </c>
      <c r="E271" s="109" t="s">
        <v>525</v>
      </c>
      <c r="F271" s="109" t="s">
        <v>520</v>
      </c>
      <c r="H271" s="109">
        <f>VLOOKUP(B271&amp;"Water"&amp;"Inside",'EFC Table'!$A$3:$H$502,8,FALSE)</f>
        <v>55.15</v>
      </c>
    </row>
    <row r="272" spans="1:8">
      <c r="A272" s="109" t="s">
        <v>1277</v>
      </c>
      <c r="B272" s="109" t="s">
        <v>1276</v>
      </c>
      <c r="C272" s="109" t="s">
        <v>887</v>
      </c>
      <c r="D272" s="109" t="s">
        <v>535</v>
      </c>
      <c r="E272" s="109" t="s">
        <v>525</v>
      </c>
      <c r="F272" s="109" t="s">
        <v>519</v>
      </c>
      <c r="H272" s="109">
        <f>VLOOKUP(B272&amp;"Water"&amp;"Inside",'EFC Table'!$A$3:$H$502,8,FALSE)</f>
        <v>30.5</v>
      </c>
    </row>
    <row r="273" spans="1:8">
      <c r="A273" s="109" t="s">
        <v>1275</v>
      </c>
      <c r="B273" s="109" t="s">
        <v>181</v>
      </c>
      <c r="C273" s="109" t="s">
        <v>707</v>
      </c>
      <c r="D273" s="109" t="s">
        <v>535</v>
      </c>
      <c r="E273" s="109" t="s">
        <v>525</v>
      </c>
      <c r="F273" s="109" t="s">
        <v>519</v>
      </c>
      <c r="H273" s="109">
        <f>VLOOKUP(B273&amp;"Water"&amp;"Inside",'EFC Table'!$A$3:$H$502,8,FALSE)</f>
        <v>41</v>
      </c>
    </row>
    <row r="274" spans="1:8">
      <c r="A274" s="109" t="s">
        <v>1274</v>
      </c>
      <c r="B274" s="109" t="s">
        <v>1273</v>
      </c>
      <c r="C274" s="109" t="s">
        <v>618</v>
      </c>
      <c r="D274" s="109" t="s">
        <v>617</v>
      </c>
      <c r="E274" s="109" t="s">
        <v>525</v>
      </c>
      <c r="F274" s="109" t="s">
        <v>520</v>
      </c>
      <c r="H274" s="109">
        <f>VLOOKUP(B274&amp;"Water"&amp;"Inside",'EFC Table'!$A$3:$H$502,8,FALSE)</f>
        <v>40.25</v>
      </c>
    </row>
    <row r="275" spans="1:8">
      <c r="A275" s="109" t="s">
        <v>1272</v>
      </c>
      <c r="B275" s="109" t="s">
        <v>1271</v>
      </c>
      <c r="C275" s="109" t="s">
        <v>1158</v>
      </c>
      <c r="D275" s="109" t="s">
        <v>544</v>
      </c>
      <c r="E275" s="109" t="s">
        <v>525</v>
      </c>
      <c r="F275" s="109" t="s">
        <v>519</v>
      </c>
      <c r="H275" s="109">
        <f>VLOOKUP(B275&amp;"Water"&amp;"Inside",'EFC Table'!$A$3:$H$502,8,FALSE)</f>
        <v>36.5</v>
      </c>
    </row>
    <row r="276" spans="1:8" hidden="1">
      <c r="A276" s="109" t="s">
        <v>1270</v>
      </c>
      <c r="B276" s="109" t="s">
        <v>1269</v>
      </c>
      <c r="C276" s="109" t="s">
        <v>690</v>
      </c>
      <c r="D276" s="109" t="s">
        <v>689</v>
      </c>
      <c r="E276" s="109" t="s">
        <v>520</v>
      </c>
      <c r="F276" s="109" t="s">
        <v>520</v>
      </c>
      <c r="H276" s="109" t="e">
        <f>VLOOKUP(B276&amp;"Water"&amp;"Inside",'EFC Table'!$A$3:$H$502,8,FALSE)</f>
        <v>#N/A</v>
      </c>
    </row>
    <row r="277" spans="1:8">
      <c r="A277" s="109" t="s">
        <v>1268</v>
      </c>
      <c r="B277" s="109" t="s">
        <v>183</v>
      </c>
      <c r="C277" s="109" t="s">
        <v>189</v>
      </c>
      <c r="D277" s="109" t="s">
        <v>554</v>
      </c>
      <c r="E277" s="109" t="s">
        <v>525</v>
      </c>
      <c r="F277" s="109" t="s">
        <v>520</v>
      </c>
      <c r="H277" s="109">
        <f>VLOOKUP(B277&amp;"Water"&amp;"Inside",'EFC Table'!$A$3:$H$502,8,FALSE)</f>
        <v>35</v>
      </c>
    </row>
    <row r="278" spans="1:8">
      <c r="A278" s="109" t="s">
        <v>513</v>
      </c>
      <c r="B278" s="109" t="s">
        <v>184</v>
      </c>
      <c r="C278" s="109" t="s">
        <v>631</v>
      </c>
      <c r="D278" s="109" t="s">
        <v>559</v>
      </c>
      <c r="E278" s="109" t="s">
        <v>525</v>
      </c>
      <c r="F278" s="109" t="s">
        <v>519</v>
      </c>
      <c r="H278" s="109">
        <f>VLOOKUP(B278&amp;"Water"&amp;"Inside",'EFC Table'!$A$3:$H$502,8,FALSE)</f>
        <v>33.89</v>
      </c>
    </row>
    <row r="279" spans="1:8">
      <c r="A279" s="109" t="s">
        <v>1267</v>
      </c>
      <c r="B279" s="109" t="s">
        <v>185</v>
      </c>
      <c r="C279" s="109" t="s">
        <v>672</v>
      </c>
      <c r="D279" s="109" t="s">
        <v>521</v>
      </c>
      <c r="E279" s="109" t="s">
        <v>525</v>
      </c>
      <c r="F279" s="109" t="s">
        <v>520</v>
      </c>
      <c r="H279" s="109">
        <f>VLOOKUP(B279&amp;"Water"&amp;"Inside",'EFC Table'!$A$3:$H$502,8,FALSE)</f>
        <v>28.96</v>
      </c>
    </row>
    <row r="280" spans="1:8">
      <c r="A280" s="109" t="s">
        <v>1266</v>
      </c>
      <c r="B280" s="109" t="s">
        <v>186</v>
      </c>
      <c r="C280" s="109" t="s">
        <v>719</v>
      </c>
      <c r="D280" s="109" t="s">
        <v>718</v>
      </c>
      <c r="E280" s="109" t="s">
        <v>525</v>
      </c>
      <c r="F280" s="109" t="s">
        <v>520</v>
      </c>
      <c r="H280" s="109">
        <f>VLOOKUP(B280&amp;"Water"&amp;"Inside",'EFC Table'!$A$3:$H$502,8,FALSE)</f>
        <v>39.270000000000003</v>
      </c>
    </row>
    <row r="281" spans="1:8" hidden="1">
      <c r="A281" s="109" t="s">
        <v>1265</v>
      </c>
      <c r="B281" s="109" t="s">
        <v>1264</v>
      </c>
      <c r="C281" s="109" t="s">
        <v>625</v>
      </c>
      <c r="D281" s="109" t="s">
        <v>624</v>
      </c>
      <c r="E281" s="109" t="s">
        <v>520</v>
      </c>
      <c r="F281" s="109" t="s">
        <v>520</v>
      </c>
      <c r="H281" s="109" t="e">
        <f>VLOOKUP(B281&amp;"Water"&amp;"Inside",'EFC Table'!$A$3:$H$502,8,FALSE)</f>
        <v>#N/A</v>
      </c>
    </row>
    <row r="282" spans="1:8">
      <c r="A282" s="109" t="s">
        <v>1263</v>
      </c>
      <c r="B282" s="109" t="s">
        <v>188</v>
      </c>
      <c r="C282" s="109" t="s">
        <v>187</v>
      </c>
      <c r="D282" s="109" t="s">
        <v>550</v>
      </c>
      <c r="E282" s="109" t="s">
        <v>525</v>
      </c>
      <c r="F282" s="109" t="s">
        <v>519</v>
      </c>
      <c r="H282" s="109">
        <f>VLOOKUP(B282&amp;"Water"&amp;"Inside",'EFC Table'!$A$3:$H$502,8,FALSE)</f>
        <v>30.72</v>
      </c>
    </row>
    <row r="283" spans="1:8">
      <c r="A283" s="109" t="s">
        <v>1262</v>
      </c>
      <c r="B283" s="109" t="s">
        <v>189</v>
      </c>
      <c r="C283" s="109" t="s">
        <v>562</v>
      </c>
      <c r="D283" s="109" t="s">
        <v>526</v>
      </c>
      <c r="E283" s="109" t="s">
        <v>525</v>
      </c>
      <c r="F283" s="109" t="s">
        <v>520</v>
      </c>
      <c r="H283" s="109">
        <f>VLOOKUP(B283&amp;"Water"&amp;"Inside",'EFC Table'!$A$3:$H$502,8,FALSE)</f>
        <v>67.459999999999994</v>
      </c>
    </row>
    <row r="284" spans="1:8">
      <c r="A284" s="109" t="s">
        <v>1261</v>
      </c>
      <c r="B284" s="109" t="s">
        <v>1260</v>
      </c>
      <c r="C284" s="109" t="s">
        <v>189</v>
      </c>
      <c r="D284" s="109" t="s">
        <v>554</v>
      </c>
      <c r="E284" s="109" t="s">
        <v>525</v>
      </c>
      <c r="F284" s="109" t="s">
        <v>520</v>
      </c>
      <c r="H284" s="109">
        <f>VLOOKUP(B284&amp;"Water"&amp;"Inside",'EFC Table'!$A$3:$H$502,8,FALSE)</f>
        <v>37</v>
      </c>
    </row>
    <row r="285" spans="1:8" hidden="1">
      <c r="A285" s="109" t="s">
        <v>1259</v>
      </c>
      <c r="B285" s="109" t="s">
        <v>1258</v>
      </c>
      <c r="C285" s="109" t="s">
        <v>1257</v>
      </c>
      <c r="D285" s="109" t="s">
        <v>1044</v>
      </c>
      <c r="E285" s="109" t="s">
        <v>520</v>
      </c>
      <c r="F285" s="109" t="s">
        <v>520</v>
      </c>
      <c r="H285" s="109" t="e">
        <f>VLOOKUP(B285&amp;"Water"&amp;"Inside",'EFC Table'!$A$3:$H$502,8,FALSE)</f>
        <v>#N/A</v>
      </c>
    </row>
    <row r="286" spans="1:8">
      <c r="A286" s="109" t="s">
        <v>1256</v>
      </c>
      <c r="B286" s="109" t="s">
        <v>190</v>
      </c>
      <c r="C286" s="109" t="s">
        <v>780</v>
      </c>
      <c r="D286" s="109" t="s">
        <v>614</v>
      </c>
      <c r="E286" s="109" t="s">
        <v>525</v>
      </c>
      <c r="F286" s="109" t="s">
        <v>519</v>
      </c>
      <c r="H286" s="109">
        <f>VLOOKUP(B286&amp;"Water"&amp;"Inside",'EFC Table'!$A$3:$H$502,8,FALSE)</f>
        <v>27.11</v>
      </c>
    </row>
    <row r="287" spans="1:8">
      <c r="A287" s="109" t="s">
        <v>1255</v>
      </c>
      <c r="B287" s="109" t="s">
        <v>1254</v>
      </c>
      <c r="C287" s="109" t="s">
        <v>780</v>
      </c>
      <c r="D287" s="109" t="s">
        <v>614</v>
      </c>
      <c r="E287" s="109" t="s">
        <v>525</v>
      </c>
      <c r="F287" s="109" t="s">
        <v>520</v>
      </c>
      <c r="H287" s="109" t="e">
        <f>VLOOKUP(B287&amp;"Water"&amp;"Inside",'EFC Table'!$A$3:$H$502,8,FALSE)</f>
        <v>#N/A</v>
      </c>
    </row>
    <row r="288" spans="1:8">
      <c r="A288" s="109" t="s">
        <v>1253</v>
      </c>
      <c r="B288" s="109" t="s">
        <v>191</v>
      </c>
      <c r="C288" s="109" t="s">
        <v>740</v>
      </c>
      <c r="D288" s="109" t="s">
        <v>800</v>
      </c>
      <c r="E288" s="109" t="s">
        <v>525</v>
      </c>
      <c r="F288" s="109" t="s">
        <v>519</v>
      </c>
      <c r="H288" s="109">
        <f>VLOOKUP(B288&amp;"Water"&amp;"Inside",'EFC Table'!$A$3:$H$502,8,FALSE)</f>
        <v>32.020000000000003</v>
      </c>
    </row>
    <row r="289" spans="1:8">
      <c r="A289" s="109" t="s">
        <v>1252</v>
      </c>
      <c r="B289" s="109" t="s">
        <v>192</v>
      </c>
      <c r="C289" s="109" t="s">
        <v>686</v>
      </c>
      <c r="D289" s="109" t="s">
        <v>685</v>
      </c>
      <c r="E289" s="109" t="s">
        <v>525</v>
      </c>
      <c r="F289" s="109" t="s">
        <v>519</v>
      </c>
      <c r="H289" s="109">
        <f>VLOOKUP(B289&amp;"Water"&amp;"Inside",'EFC Table'!$A$3:$H$502,8,FALSE)</f>
        <v>42</v>
      </c>
    </row>
    <row r="290" spans="1:8">
      <c r="A290" s="109" t="s">
        <v>1251</v>
      </c>
      <c r="B290" s="109" t="s">
        <v>193</v>
      </c>
      <c r="C290" s="109" t="s">
        <v>1250</v>
      </c>
      <c r="D290" s="109" t="s">
        <v>893</v>
      </c>
      <c r="E290" s="109" t="s">
        <v>525</v>
      </c>
      <c r="F290" s="109" t="s">
        <v>519</v>
      </c>
      <c r="H290" s="109">
        <f>VLOOKUP(B290&amp;"Water"&amp;"Inside",'EFC Table'!$A$3:$H$502,8,FALSE)</f>
        <v>36</v>
      </c>
    </row>
    <row r="291" spans="1:8">
      <c r="A291" s="109" t="s">
        <v>1249</v>
      </c>
      <c r="B291" s="109" t="s">
        <v>194</v>
      </c>
      <c r="C291" s="109" t="s">
        <v>968</v>
      </c>
      <c r="D291" s="109" t="s">
        <v>521</v>
      </c>
      <c r="E291" s="109" t="s">
        <v>525</v>
      </c>
      <c r="F291" s="109" t="s">
        <v>520</v>
      </c>
      <c r="H291" s="109">
        <f>VLOOKUP(B291&amp;"Water"&amp;"Inside",'EFC Table'!$A$3:$H$502,8,FALSE)</f>
        <v>50.6</v>
      </c>
    </row>
    <row r="292" spans="1:8">
      <c r="A292" s="109" t="s">
        <v>1248</v>
      </c>
      <c r="B292" s="109" t="s">
        <v>195</v>
      </c>
      <c r="C292" s="109" t="s">
        <v>448</v>
      </c>
      <c r="D292" s="109" t="s">
        <v>640</v>
      </c>
      <c r="E292" s="109" t="s">
        <v>525</v>
      </c>
      <c r="F292" s="109" t="s">
        <v>520</v>
      </c>
      <c r="H292" s="109">
        <f>VLOOKUP(B292&amp;"Water"&amp;"Inside",'EFC Table'!$A$3:$H$502,8,FALSE)</f>
        <v>41</v>
      </c>
    </row>
    <row r="293" spans="1:8">
      <c r="A293" s="109" t="s">
        <v>1247</v>
      </c>
      <c r="B293" s="109" t="s">
        <v>1246</v>
      </c>
      <c r="C293" s="109" t="s">
        <v>916</v>
      </c>
      <c r="D293" s="109" t="s">
        <v>544</v>
      </c>
      <c r="E293" s="109" t="s">
        <v>525</v>
      </c>
      <c r="F293" s="109" t="s">
        <v>519</v>
      </c>
      <c r="H293" s="109">
        <f>VLOOKUP(B293&amp;"Water"&amp;"Inside",'EFC Table'!$A$3:$H$502,8,FALSE)</f>
        <v>29</v>
      </c>
    </row>
    <row r="294" spans="1:8" hidden="1">
      <c r="A294" s="109" t="s">
        <v>1245</v>
      </c>
      <c r="B294" s="109" t="s">
        <v>1244</v>
      </c>
      <c r="C294" s="109" t="s">
        <v>916</v>
      </c>
      <c r="D294" s="109" t="s">
        <v>664</v>
      </c>
      <c r="E294" s="109" t="s">
        <v>520</v>
      </c>
      <c r="F294" s="109" t="s">
        <v>520</v>
      </c>
      <c r="H294" s="109" t="e">
        <f>VLOOKUP(B294&amp;"Water"&amp;"Inside",'EFC Table'!$A$3:$H$502,8,FALSE)</f>
        <v>#N/A</v>
      </c>
    </row>
    <row r="295" spans="1:8">
      <c r="A295" s="109" t="s">
        <v>1243</v>
      </c>
      <c r="B295" s="109" t="s">
        <v>196</v>
      </c>
      <c r="C295" s="109" t="s">
        <v>98</v>
      </c>
      <c r="D295" s="109" t="s">
        <v>544</v>
      </c>
      <c r="E295" s="109" t="s">
        <v>525</v>
      </c>
      <c r="F295" s="109" t="s">
        <v>519</v>
      </c>
      <c r="H295" s="109">
        <f>VLOOKUP(B295&amp;"Water"&amp;"Inside",'EFC Table'!$A$3:$H$502,8,FALSE)</f>
        <v>39.1</v>
      </c>
    </row>
    <row r="296" spans="1:8">
      <c r="A296" s="109" t="s">
        <v>1242</v>
      </c>
      <c r="B296" s="109" t="s">
        <v>197</v>
      </c>
      <c r="C296" s="109" t="s">
        <v>522</v>
      </c>
      <c r="D296" s="109" t="s">
        <v>521</v>
      </c>
      <c r="E296" s="109" t="s">
        <v>525</v>
      </c>
      <c r="F296" s="109" t="s">
        <v>519</v>
      </c>
      <c r="H296" s="109">
        <f>VLOOKUP(B296&amp;"Water"&amp;"Inside",'EFC Table'!$A$3:$H$502,8,FALSE)</f>
        <v>35.92</v>
      </c>
    </row>
    <row r="297" spans="1:8">
      <c r="A297" s="109" t="s">
        <v>1241</v>
      </c>
      <c r="B297" s="109" t="s">
        <v>486</v>
      </c>
      <c r="C297" s="109" t="s">
        <v>649</v>
      </c>
      <c r="D297" s="109" t="s">
        <v>570</v>
      </c>
      <c r="E297" s="109" t="s">
        <v>525</v>
      </c>
      <c r="F297" s="109" t="s">
        <v>520</v>
      </c>
      <c r="H297" s="109" t="e">
        <f>VLOOKUP(B297&amp;"Water"&amp;"Inside",'EFC Table'!$A$3:$H$502,8,FALSE)</f>
        <v>#N/A</v>
      </c>
    </row>
    <row r="298" spans="1:8" hidden="1">
      <c r="A298" s="109" t="s">
        <v>1240</v>
      </c>
      <c r="B298" s="109" t="s">
        <v>1239</v>
      </c>
      <c r="C298" s="109" t="s">
        <v>670</v>
      </c>
      <c r="D298" s="109" t="s">
        <v>544</v>
      </c>
      <c r="E298" s="109" t="s">
        <v>520</v>
      </c>
      <c r="F298" s="109" t="s">
        <v>520</v>
      </c>
      <c r="H298" s="109" t="e">
        <f>VLOOKUP(B298&amp;"Water"&amp;"Inside",'EFC Table'!$A$3:$H$502,8,FALSE)</f>
        <v>#N/A</v>
      </c>
    </row>
    <row r="299" spans="1:8">
      <c r="A299" s="109" t="s">
        <v>1238</v>
      </c>
      <c r="B299" s="109" t="s">
        <v>198</v>
      </c>
      <c r="C299" s="109" t="s">
        <v>233</v>
      </c>
      <c r="D299" s="109" t="s">
        <v>550</v>
      </c>
      <c r="E299" s="109" t="s">
        <v>525</v>
      </c>
      <c r="F299" s="109" t="s">
        <v>520</v>
      </c>
      <c r="H299" s="109">
        <f>VLOOKUP(B299&amp;"Water"&amp;"Inside",'EFC Table'!$A$3:$H$502,8,FALSE)</f>
        <v>21.25</v>
      </c>
    </row>
    <row r="300" spans="1:8" hidden="1">
      <c r="A300" s="109" t="s">
        <v>1237</v>
      </c>
      <c r="B300" s="109" t="s">
        <v>1236</v>
      </c>
      <c r="C300" s="109" t="s">
        <v>837</v>
      </c>
      <c r="D300" s="109" t="s">
        <v>614</v>
      </c>
      <c r="E300" s="109" t="s">
        <v>520</v>
      </c>
      <c r="F300" s="109" t="s">
        <v>520</v>
      </c>
      <c r="H300" s="109" t="e">
        <f>VLOOKUP(B300&amp;"Water"&amp;"Inside",'EFC Table'!$A$3:$H$502,8,FALSE)</f>
        <v>#N/A</v>
      </c>
    </row>
    <row r="301" spans="1:8">
      <c r="A301" s="109" t="s">
        <v>1235</v>
      </c>
      <c r="B301" s="109" t="s">
        <v>403</v>
      </c>
      <c r="C301" s="109" t="s">
        <v>978</v>
      </c>
      <c r="D301" s="109" t="s">
        <v>636</v>
      </c>
      <c r="E301" s="109" t="s">
        <v>525</v>
      </c>
      <c r="F301" s="109" t="s">
        <v>520</v>
      </c>
      <c r="H301" s="109">
        <f>VLOOKUP(B301&amp;"Water"&amp;"Inside",'EFC Table'!$A$3:$H$502,8,FALSE)</f>
        <v>58</v>
      </c>
    </row>
    <row r="302" spans="1:8">
      <c r="A302" s="109" t="s">
        <v>1234</v>
      </c>
      <c r="B302" s="109" t="s">
        <v>1233</v>
      </c>
      <c r="C302" s="109" t="s">
        <v>677</v>
      </c>
      <c r="D302" s="109" t="s">
        <v>614</v>
      </c>
      <c r="E302" s="109" t="s">
        <v>525</v>
      </c>
      <c r="F302" s="109" t="s">
        <v>519</v>
      </c>
      <c r="H302" s="109">
        <f>VLOOKUP(B302&amp;"Water"&amp;"Inside",'EFC Table'!$A$3:$H$502,8,FALSE)</f>
        <v>34.36</v>
      </c>
    </row>
    <row r="303" spans="1:8">
      <c r="A303" s="109" t="s">
        <v>1232</v>
      </c>
      <c r="B303" s="109" t="s">
        <v>199</v>
      </c>
      <c r="C303" s="109" t="s">
        <v>615</v>
      </c>
      <c r="D303" s="109" t="s">
        <v>728</v>
      </c>
      <c r="E303" s="109" t="s">
        <v>525</v>
      </c>
      <c r="F303" s="109" t="s">
        <v>520</v>
      </c>
      <c r="H303" s="109">
        <f>VLOOKUP(B303&amp;"Water"&amp;"Inside",'EFC Table'!$A$3:$H$502,8,FALSE)</f>
        <v>35.5</v>
      </c>
    </row>
    <row r="304" spans="1:8">
      <c r="A304" s="109" t="s">
        <v>1231</v>
      </c>
      <c r="B304" s="109" t="s">
        <v>200</v>
      </c>
      <c r="C304" s="109" t="s">
        <v>548</v>
      </c>
      <c r="D304" s="109" t="s">
        <v>532</v>
      </c>
      <c r="E304" s="109" t="s">
        <v>525</v>
      </c>
      <c r="F304" s="109" t="s">
        <v>520</v>
      </c>
      <c r="H304" s="109">
        <f>VLOOKUP(B304&amp;"Water"&amp;"Inside",'EFC Table'!$A$3:$H$502,8,FALSE)</f>
        <v>30.5</v>
      </c>
    </row>
    <row r="305" spans="1:8">
      <c r="A305" s="109" t="s">
        <v>1230</v>
      </c>
      <c r="B305" s="109" t="s">
        <v>201</v>
      </c>
      <c r="C305" s="109" t="s">
        <v>721</v>
      </c>
      <c r="D305" s="109" t="s">
        <v>603</v>
      </c>
      <c r="E305" s="109" t="s">
        <v>525</v>
      </c>
      <c r="F305" s="109" t="s">
        <v>520</v>
      </c>
      <c r="H305" s="109">
        <f>VLOOKUP(B305&amp;"Water"&amp;"Inside",'EFC Table'!$A$3:$H$502,8,FALSE)</f>
        <v>28.34</v>
      </c>
    </row>
    <row r="306" spans="1:8">
      <c r="A306" s="109" t="s">
        <v>1229</v>
      </c>
      <c r="B306" s="109" t="s">
        <v>202</v>
      </c>
      <c r="C306" s="109" t="s">
        <v>740</v>
      </c>
      <c r="D306" s="109" t="s">
        <v>800</v>
      </c>
      <c r="E306" s="109" t="s">
        <v>525</v>
      </c>
      <c r="F306" s="109" t="s">
        <v>519</v>
      </c>
      <c r="H306" s="109">
        <f>VLOOKUP(B306&amp;"Water"&amp;"Inside",'EFC Table'!$A$3:$H$502,8,FALSE)</f>
        <v>21.72</v>
      </c>
    </row>
    <row r="307" spans="1:8">
      <c r="A307" s="109" t="s">
        <v>1228</v>
      </c>
      <c r="B307" s="109" t="s">
        <v>203</v>
      </c>
      <c r="C307" s="109" t="s">
        <v>582</v>
      </c>
      <c r="D307" s="109" t="s">
        <v>532</v>
      </c>
      <c r="E307" s="109" t="s">
        <v>525</v>
      </c>
      <c r="F307" s="109" t="s">
        <v>520</v>
      </c>
      <c r="H307" s="109">
        <f>VLOOKUP(B307&amp;"Water"&amp;"Inside",'EFC Table'!$A$3:$H$502,8,FALSE)</f>
        <v>52.48</v>
      </c>
    </row>
    <row r="308" spans="1:8" hidden="1">
      <c r="A308" s="109" t="s">
        <v>1227</v>
      </c>
      <c r="B308" s="109" t="s">
        <v>1226</v>
      </c>
      <c r="C308" s="109" t="s">
        <v>649</v>
      </c>
      <c r="D308" s="109" t="s">
        <v>570</v>
      </c>
      <c r="E308" s="109" t="s">
        <v>520</v>
      </c>
      <c r="F308" s="109" t="s">
        <v>520</v>
      </c>
      <c r="H308" s="109" t="e">
        <f>VLOOKUP(B308&amp;"Water"&amp;"Inside",'EFC Table'!$A$3:$H$502,8,FALSE)</f>
        <v>#N/A</v>
      </c>
    </row>
    <row r="309" spans="1:8">
      <c r="A309" s="109" t="s">
        <v>1225</v>
      </c>
      <c r="B309" s="109" t="s">
        <v>204</v>
      </c>
      <c r="C309" s="109" t="s">
        <v>612</v>
      </c>
      <c r="D309" s="109" t="s">
        <v>611</v>
      </c>
      <c r="E309" s="109" t="s">
        <v>525</v>
      </c>
      <c r="F309" s="109" t="s">
        <v>520</v>
      </c>
      <c r="H309" s="109">
        <f>VLOOKUP(B309&amp;"Water"&amp;"Inside",'EFC Table'!$A$3:$H$502,8,FALSE)</f>
        <v>40.81</v>
      </c>
    </row>
    <row r="310" spans="1:8" hidden="1">
      <c r="A310" s="109" t="s">
        <v>1224</v>
      </c>
      <c r="B310" s="109" t="s">
        <v>1223</v>
      </c>
      <c r="C310" s="109" t="s">
        <v>795</v>
      </c>
      <c r="D310" s="109" t="s">
        <v>521</v>
      </c>
      <c r="E310" s="109" t="s">
        <v>520</v>
      </c>
      <c r="F310" s="109" t="s">
        <v>520</v>
      </c>
      <c r="H310" s="109" t="e">
        <f>VLOOKUP(B310&amp;"Water"&amp;"Inside",'EFC Table'!$A$3:$H$502,8,FALSE)</f>
        <v>#N/A</v>
      </c>
    </row>
    <row r="311" spans="1:8">
      <c r="A311" s="109" t="s">
        <v>1222</v>
      </c>
      <c r="B311" s="109" t="s">
        <v>205</v>
      </c>
      <c r="C311" s="109" t="s">
        <v>795</v>
      </c>
      <c r="D311" s="109" t="s">
        <v>521</v>
      </c>
      <c r="E311" s="109" t="s">
        <v>525</v>
      </c>
      <c r="F311" s="109" t="s">
        <v>520</v>
      </c>
      <c r="H311" s="109">
        <f>VLOOKUP(B311&amp;"Water"&amp;"Inside",'EFC Table'!$A$3:$H$502,8,FALSE)</f>
        <v>43</v>
      </c>
    </row>
    <row r="312" spans="1:8">
      <c r="A312" s="109" t="s">
        <v>1221</v>
      </c>
      <c r="B312" s="109" t="s">
        <v>1220</v>
      </c>
      <c r="C312" s="109" t="s">
        <v>924</v>
      </c>
      <c r="D312" s="109" t="s">
        <v>899</v>
      </c>
      <c r="E312" s="109" t="s">
        <v>525</v>
      </c>
      <c r="F312" s="109" t="s">
        <v>520</v>
      </c>
      <c r="H312" s="109">
        <f>VLOOKUP(B312&amp;"Water"&amp;"Inside",'EFC Table'!$A$3:$H$502,8,FALSE)</f>
        <v>38.35</v>
      </c>
    </row>
    <row r="313" spans="1:8">
      <c r="A313" s="109" t="s">
        <v>1219</v>
      </c>
      <c r="B313" s="109" t="s">
        <v>206</v>
      </c>
      <c r="C313" s="109" t="s">
        <v>536</v>
      </c>
      <c r="D313" s="109" t="s">
        <v>535</v>
      </c>
      <c r="E313" s="109" t="s">
        <v>525</v>
      </c>
      <c r="F313" s="109" t="s">
        <v>520</v>
      </c>
      <c r="H313" s="109">
        <f>VLOOKUP(B313&amp;"Water"&amp;"Inside",'EFC Table'!$A$3:$H$502,8,FALSE)</f>
        <v>53.45</v>
      </c>
    </row>
    <row r="314" spans="1:8">
      <c r="A314" s="109" t="s">
        <v>1218</v>
      </c>
      <c r="B314" s="109" t="s">
        <v>1217</v>
      </c>
      <c r="C314" s="109" t="s">
        <v>625</v>
      </c>
      <c r="D314" s="109" t="s">
        <v>624</v>
      </c>
      <c r="E314" s="109" t="s">
        <v>525</v>
      </c>
      <c r="F314" s="109" t="s">
        <v>520</v>
      </c>
      <c r="H314" s="109">
        <f>VLOOKUP(B314&amp;"Water"&amp;"Inside",'EFC Table'!$A$3:$H$502,8,FALSE)</f>
        <v>50.6</v>
      </c>
    </row>
    <row r="315" spans="1:8">
      <c r="A315" s="109" t="s">
        <v>1216</v>
      </c>
      <c r="B315" s="109" t="s">
        <v>207</v>
      </c>
      <c r="C315" s="109" t="s">
        <v>766</v>
      </c>
      <c r="D315" s="109" t="s">
        <v>559</v>
      </c>
      <c r="E315" s="109" t="s">
        <v>525</v>
      </c>
      <c r="F315" s="109" t="s">
        <v>519</v>
      </c>
      <c r="H315" s="109">
        <f>VLOOKUP(B315&amp;"Water"&amp;"Inside",'EFC Table'!$A$3:$H$502,8,FALSE)</f>
        <v>40.950000000000003</v>
      </c>
    </row>
    <row r="316" spans="1:8" hidden="1">
      <c r="A316" s="109" t="s">
        <v>1215</v>
      </c>
      <c r="B316" s="109" t="s">
        <v>1214</v>
      </c>
      <c r="C316" s="109" t="s">
        <v>564</v>
      </c>
      <c r="D316" s="109" t="s">
        <v>532</v>
      </c>
      <c r="E316" s="109" t="s">
        <v>520</v>
      </c>
      <c r="F316" s="109" t="s">
        <v>520</v>
      </c>
      <c r="H316" s="109" t="e">
        <f>VLOOKUP(B316&amp;"Water"&amp;"Inside",'EFC Table'!$A$3:$H$502,8,FALSE)</f>
        <v>#N/A</v>
      </c>
    </row>
    <row r="317" spans="1:8">
      <c r="A317" s="109" t="s">
        <v>1213</v>
      </c>
      <c r="B317" s="109" t="s">
        <v>208</v>
      </c>
      <c r="C317" s="109" t="s">
        <v>638</v>
      </c>
      <c r="D317" s="109" t="s">
        <v>607</v>
      </c>
      <c r="E317" s="109" t="s">
        <v>525</v>
      </c>
      <c r="F317" s="109" t="s">
        <v>520</v>
      </c>
      <c r="H317" s="109">
        <f>VLOOKUP(B317&amp;"Water"&amp;"Inside",'EFC Table'!$A$3:$H$502,8,FALSE)</f>
        <v>40.049999999999997</v>
      </c>
    </row>
    <row r="318" spans="1:8">
      <c r="A318" s="109" t="s">
        <v>1212</v>
      </c>
      <c r="B318" s="109" t="s">
        <v>209</v>
      </c>
      <c r="C318" s="109" t="s">
        <v>795</v>
      </c>
      <c r="D318" s="109" t="s">
        <v>521</v>
      </c>
      <c r="E318" s="109" t="s">
        <v>525</v>
      </c>
      <c r="F318" s="109" t="s">
        <v>520</v>
      </c>
      <c r="H318" s="109">
        <f>VLOOKUP(B318&amp;"Water"&amp;"Inside",'EFC Table'!$A$3:$H$502,8,FALSE)</f>
        <v>38.6</v>
      </c>
    </row>
    <row r="319" spans="1:8">
      <c r="A319" s="109" t="s">
        <v>1211</v>
      </c>
      <c r="B319" s="109" t="s">
        <v>1210</v>
      </c>
      <c r="C319" s="109" t="s">
        <v>674</v>
      </c>
      <c r="D319" s="109" t="s">
        <v>532</v>
      </c>
      <c r="E319" s="109" t="s">
        <v>525</v>
      </c>
      <c r="F319" s="109" t="s">
        <v>519</v>
      </c>
      <c r="H319" s="109" t="e">
        <f>VLOOKUP(B319&amp;"Water"&amp;"Inside",'EFC Table'!$A$3:$H$502,8,FALSE)</f>
        <v>#N/A</v>
      </c>
    </row>
    <row r="320" spans="1:8" hidden="1">
      <c r="A320" s="109" t="s">
        <v>1209</v>
      </c>
      <c r="B320" s="109" t="s">
        <v>1208</v>
      </c>
      <c r="C320" s="109" t="s">
        <v>674</v>
      </c>
      <c r="D320" s="109" t="s">
        <v>532</v>
      </c>
      <c r="E320" s="109" t="s">
        <v>520</v>
      </c>
      <c r="F320" s="109" t="s">
        <v>520</v>
      </c>
      <c r="H320" s="109" t="e">
        <f>VLOOKUP(B320&amp;"Water"&amp;"Inside",'EFC Table'!$A$3:$H$502,8,FALSE)</f>
        <v>#N/A</v>
      </c>
    </row>
    <row r="321" spans="1:8">
      <c r="A321" s="109" t="s">
        <v>1207</v>
      </c>
      <c r="B321" s="109" t="s">
        <v>1206</v>
      </c>
      <c r="C321" s="109" t="s">
        <v>735</v>
      </c>
      <c r="D321" s="109" t="s">
        <v>526</v>
      </c>
      <c r="E321" s="109" t="s">
        <v>525</v>
      </c>
      <c r="F321" s="109" t="s">
        <v>520</v>
      </c>
      <c r="H321" s="109">
        <f>VLOOKUP(B321&amp;"Water"&amp;"Inside",'EFC Table'!$A$3:$H$502,8,FALSE)</f>
        <v>52.5</v>
      </c>
    </row>
    <row r="322" spans="1:8">
      <c r="A322" s="109" t="s">
        <v>1205</v>
      </c>
      <c r="B322" s="109" t="s">
        <v>210</v>
      </c>
      <c r="C322" s="109" t="s">
        <v>654</v>
      </c>
      <c r="D322" s="109" t="s">
        <v>535</v>
      </c>
      <c r="E322" s="109" t="s">
        <v>525</v>
      </c>
      <c r="F322" s="109" t="s">
        <v>519</v>
      </c>
      <c r="H322" s="109">
        <f>VLOOKUP(B322&amp;"Water"&amp;"Inside",'EFC Table'!$A$3:$H$502,8,FALSE)</f>
        <v>24.53</v>
      </c>
    </row>
    <row r="323" spans="1:8" hidden="1">
      <c r="A323" s="109" t="s">
        <v>1204</v>
      </c>
      <c r="B323" s="109" t="s">
        <v>1203</v>
      </c>
      <c r="C323" s="109" t="s">
        <v>545</v>
      </c>
      <c r="D323" s="109" t="s">
        <v>607</v>
      </c>
      <c r="E323" s="109" t="s">
        <v>520</v>
      </c>
      <c r="F323" s="109" t="s">
        <v>520</v>
      </c>
      <c r="H323" s="109" t="e">
        <f>VLOOKUP(B323&amp;"Water"&amp;"Inside",'EFC Table'!$A$3:$H$502,8,FALSE)</f>
        <v>#N/A</v>
      </c>
    </row>
    <row r="324" spans="1:8">
      <c r="A324" s="109" t="s">
        <v>1202</v>
      </c>
      <c r="B324" s="109" t="s">
        <v>211</v>
      </c>
      <c r="C324" s="109" t="s">
        <v>125</v>
      </c>
      <c r="D324" s="109" t="s">
        <v>694</v>
      </c>
      <c r="E324" s="109" t="s">
        <v>525</v>
      </c>
      <c r="F324" s="109" t="s">
        <v>519</v>
      </c>
      <c r="H324" s="109">
        <f>VLOOKUP(B324&amp;"Water"&amp;"Inside",'EFC Table'!$A$3:$H$502,8,FALSE)</f>
        <v>21.37</v>
      </c>
    </row>
    <row r="325" spans="1:8">
      <c r="A325" s="109" t="s">
        <v>1201</v>
      </c>
      <c r="B325" s="109" t="s">
        <v>212</v>
      </c>
      <c r="C325" s="109" t="s">
        <v>220</v>
      </c>
      <c r="D325" s="109" t="s">
        <v>521</v>
      </c>
      <c r="E325" s="109" t="s">
        <v>525</v>
      </c>
      <c r="F325" s="109" t="s">
        <v>520</v>
      </c>
      <c r="H325" s="109">
        <f>VLOOKUP(B325&amp;"Water"&amp;"Inside",'EFC Table'!$A$3:$H$502,8,FALSE)</f>
        <v>41.86</v>
      </c>
    </row>
    <row r="326" spans="1:8" hidden="1">
      <c r="A326" s="109" t="s">
        <v>1200</v>
      </c>
      <c r="B326" s="109" t="s">
        <v>1199</v>
      </c>
      <c r="C326" s="109" t="s">
        <v>674</v>
      </c>
      <c r="D326" s="109" t="s">
        <v>532</v>
      </c>
      <c r="E326" s="109" t="s">
        <v>520</v>
      </c>
      <c r="F326" s="109" t="s">
        <v>520</v>
      </c>
      <c r="H326" s="109" t="e">
        <f>VLOOKUP(B326&amp;"Water"&amp;"Inside",'EFC Table'!$A$3:$H$502,8,FALSE)</f>
        <v>#N/A</v>
      </c>
    </row>
    <row r="327" spans="1:8" hidden="1">
      <c r="A327" s="109" t="s">
        <v>1198</v>
      </c>
      <c r="B327" s="109" t="s">
        <v>1197</v>
      </c>
      <c r="C327" s="109" t="s">
        <v>522</v>
      </c>
      <c r="D327" s="109" t="s">
        <v>521</v>
      </c>
      <c r="E327" s="109" t="s">
        <v>520</v>
      </c>
      <c r="F327" s="109" t="s">
        <v>520</v>
      </c>
      <c r="H327" s="109" t="e">
        <f>VLOOKUP(B327&amp;"Water"&amp;"Inside",'EFC Table'!$A$3:$H$502,8,FALSE)</f>
        <v>#N/A</v>
      </c>
    </row>
    <row r="328" spans="1:8">
      <c r="A328" s="109" t="s">
        <v>1196</v>
      </c>
      <c r="B328" s="109" t="s">
        <v>213</v>
      </c>
      <c r="C328" s="109" t="s">
        <v>545</v>
      </c>
      <c r="D328" s="109" t="s">
        <v>544</v>
      </c>
      <c r="E328" s="109" t="s">
        <v>525</v>
      </c>
      <c r="F328" s="109" t="s">
        <v>520</v>
      </c>
      <c r="H328" s="109">
        <f>VLOOKUP(B328&amp;"Water"&amp;"Inside",'EFC Table'!$A$3:$H$502,8,FALSE)</f>
        <v>29.84</v>
      </c>
    </row>
    <row r="329" spans="1:8">
      <c r="A329" s="109" t="s">
        <v>1195</v>
      </c>
      <c r="B329" s="109" t="s">
        <v>214</v>
      </c>
      <c r="C329" s="109" t="s">
        <v>220</v>
      </c>
      <c r="D329" s="109" t="s">
        <v>521</v>
      </c>
      <c r="E329" s="109" t="s">
        <v>525</v>
      </c>
      <c r="F329" s="109" t="s">
        <v>520</v>
      </c>
      <c r="H329" s="109">
        <f>VLOOKUP(B329&amp;"Water"&amp;"Inside",'EFC Table'!$A$3:$H$502,8,FALSE)</f>
        <v>30.85</v>
      </c>
    </row>
    <row r="330" spans="1:8" hidden="1">
      <c r="A330" s="109" t="s">
        <v>1194</v>
      </c>
      <c r="B330" s="109" t="s">
        <v>1193</v>
      </c>
      <c r="C330" s="109" t="s">
        <v>625</v>
      </c>
      <c r="D330" s="109" t="s">
        <v>624</v>
      </c>
      <c r="E330" s="109" t="s">
        <v>520</v>
      </c>
      <c r="F330" s="109" t="s">
        <v>520</v>
      </c>
      <c r="H330" s="109" t="e">
        <f>VLOOKUP(B330&amp;"Water"&amp;"Inside",'EFC Table'!$A$3:$H$502,8,FALSE)</f>
        <v>#N/A</v>
      </c>
    </row>
    <row r="331" spans="1:8">
      <c r="A331" s="109" t="s">
        <v>1192</v>
      </c>
      <c r="B331" s="109" t="s">
        <v>215</v>
      </c>
      <c r="C331" s="109" t="s">
        <v>1191</v>
      </c>
      <c r="D331" s="109" t="s">
        <v>694</v>
      </c>
      <c r="E331" s="109" t="s">
        <v>525</v>
      </c>
      <c r="F331" s="109" t="s">
        <v>520</v>
      </c>
      <c r="H331" s="109">
        <f>VLOOKUP(B331&amp;"Water"&amp;"Inside",'EFC Table'!$A$3:$H$502,8,FALSE)</f>
        <v>64</v>
      </c>
    </row>
    <row r="332" spans="1:8">
      <c r="A332" s="109" t="s">
        <v>1190</v>
      </c>
      <c r="B332" s="109" t="s">
        <v>1189</v>
      </c>
      <c r="C332" s="109" t="s">
        <v>164</v>
      </c>
      <c r="D332" s="109" t="s">
        <v>566</v>
      </c>
      <c r="E332" s="109" t="s">
        <v>525</v>
      </c>
      <c r="F332" s="109" t="s">
        <v>520</v>
      </c>
      <c r="H332" s="109" t="e">
        <f>VLOOKUP(B332&amp;"Water"&amp;"Inside",'EFC Table'!$A$3:$H$502,8,FALSE)</f>
        <v>#N/A</v>
      </c>
    </row>
    <row r="333" spans="1:8">
      <c r="A333" s="109" t="s">
        <v>1188</v>
      </c>
      <c r="B333" s="109" t="s">
        <v>216</v>
      </c>
      <c r="C333" s="109" t="s">
        <v>172</v>
      </c>
      <c r="D333" s="109" t="s">
        <v>893</v>
      </c>
      <c r="E333" s="109" t="s">
        <v>525</v>
      </c>
      <c r="F333" s="109" t="s">
        <v>520</v>
      </c>
      <c r="H333" s="109">
        <f>VLOOKUP(B333&amp;"Water"&amp;"Inside",'EFC Table'!$A$3:$H$502,8,FALSE)</f>
        <v>64.17</v>
      </c>
    </row>
    <row r="334" spans="1:8">
      <c r="A334" s="109" t="s">
        <v>1187</v>
      </c>
      <c r="B334" s="109" t="s">
        <v>217</v>
      </c>
      <c r="C334" s="109" t="s">
        <v>129</v>
      </c>
      <c r="D334" s="109" t="s">
        <v>664</v>
      </c>
      <c r="E334" s="109" t="s">
        <v>525</v>
      </c>
      <c r="F334" s="109" t="s">
        <v>520</v>
      </c>
      <c r="H334" s="109">
        <f>VLOOKUP(B334&amp;"Water"&amp;"Inside",'EFC Table'!$A$3:$H$502,8,FALSE)</f>
        <v>31.5</v>
      </c>
    </row>
    <row r="335" spans="1:8">
      <c r="A335" s="109" t="s">
        <v>1186</v>
      </c>
      <c r="B335" s="109" t="s">
        <v>1185</v>
      </c>
      <c r="C335" s="109" t="s">
        <v>1184</v>
      </c>
      <c r="D335" s="109" t="s">
        <v>614</v>
      </c>
      <c r="E335" s="109" t="s">
        <v>525</v>
      </c>
      <c r="F335" s="109" t="s">
        <v>520</v>
      </c>
      <c r="H335" s="109" t="e">
        <f>VLOOKUP(B335&amp;"Water"&amp;"Inside",'EFC Table'!$A$3:$H$502,8,FALSE)</f>
        <v>#N/A</v>
      </c>
    </row>
    <row r="336" spans="1:8">
      <c r="A336" s="109" t="s">
        <v>1183</v>
      </c>
      <c r="B336" s="109" t="s">
        <v>449</v>
      </c>
      <c r="C336" s="109" t="s">
        <v>766</v>
      </c>
      <c r="D336" s="109" t="s">
        <v>559</v>
      </c>
      <c r="E336" s="109" t="s">
        <v>525</v>
      </c>
      <c r="F336" s="109" t="s">
        <v>519</v>
      </c>
      <c r="H336" s="109">
        <f>VLOOKUP(B336&amp;"Water"&amp;"Inside",'EFC Table'!$A$3:$H$502,8,FALSE)</f>
        <v>56.75</v>
      </c>
    </row>
    <row r="337" spans="1:8">
      <c r="A337" s="109" t="s">
        <v>1182</v>
      </c>
      <c r="B337" s="109" t="s">
        <v>218</v>
      </c>
      <c r="C337" s="109" t="s">
        <v>612</v>
      </c>
      <c r="D337" s="109" t="s">
        <v>611</v>
      </c>
      <c r="E337" s="109" t="s">
        <v>525</v>
      </c>
      <c r="F337" s="109" t="s">
        <v>520</v>
      </c>
      <c r="H337" s="109">
        <f>VLOOKUP(B337&amp;"Water"&amp;"Inside",'EFC Table'!$A$3:$H$502,8,FALSE)</f>
        <v>25.55</v>
      </c>
    </row>
    <row r="338" spans="1:8">
      <c r="A338" s="109" t="s">
        <v>1181</v>
      </c>
      <c r="B338" s="109" t="s">
        <v>1180</v>
      </c>
      <c r="C338" s="109" t="s">
        <v>187</v>
      </c>
      <c r="D338" s="109" t="s">
        <v>550</v>
      </c>
      <c r="E338" s="109" t="s">
        <v>525</v>
      </c>
      <c r="F338" s="109" t="s">
        <v>520</v>
      </c>
      <c r="H338" s="109" t="e">
        <f>VLOOKUP(B338&amp;"Water"&amp;"Inside",'EFC Table'!$A$3:$H$502,8,FALSE)</f>
        <v>#N/A</v>
      </c>
    </row>
    <row r="339" spans="1:8">
      <c r="A339" s="109" t="s">
        <v>1179</v>
      </c>
      <c r="B339" s="109" t="s">
        <v>219</v>
      </c>
      <c r="C339" s="109" t="s">
        <v>665</v>
      </c>
      <c r="D339" s="109" t="s">
        <v>870</v>
      </c>
      <c r="E339" s="109" t="s">
        <v>525</v>
      </c>
      <c r="F339" s="109" t="s">
        <v>520</v>
      </c>
      <c r="H339" s="109">
        <f>VLOOKUP(B339&amp;"Water"&amp;"Inside",'EFC Table'!$A$3:$H$502,8,FALSE)</f>
        <v>20.02</v>
      </c>
    </row>
    <row r="340" spans="1:8" hidden="1">
      <c r="A340" s="109" t="s">
        <v>1178</v>
      </c>
      <c r="B340" s="109" t="s">
        <v>1177</v>
      </c>
      <c r="C340" s="109" t="s">
        <v>665</v>
      </c>
      <c r="D340" s="109" t="s">
        <v>664</v>
      </c>
      <c r="E340" s="109" t="s">
        <v>520</v>
      </c>
      <c r="F340" s="109" t="s">
        <v>520</v>
      </c>
      <c r="H340" s="109" t="e">
        <f>VLOOKUP(B340&amp;"Water"&amp;"Inside",'EFC Table'!$A$3:$H$502,8,FALSE)</f>
        <v>#N/A</v>
      </c>
    </row>
    <row r="341" spans="1:8">
      <c r="A341" s="109" t="s">
        <v>1176</v>
      </c>
      <c r="B341" s="109" t="s">
        <v>404</v>
      </c>
      <c r="C341" s="109" t="s">
        <v>125</v>
      </c>
      <c r="D341" s="109" t="s">
        <v>694</v>
      </c>
      <c r="E341" s="109" t="s">
        <v>525</v>
      </c>
      <c r="F341" s="109" t="s">
        <v>520</v>
      </c>
      <c r="H341" s="109">
        <f>VLOOKUP(B341&amp;"Water"&amp;"Inside",'EFC Table'!$A$3:$H$502,8,FALSE)</f>
        <v>53.1</v>
      </c>
    </row>
    <row r="342" spans="1:8">
      <c r="A342" s="109" t="s">
        <v>1175</v>
      </c>
      <c r="B342" s="109" t="s">
        <v>1174</v>
      </c>
      <c r="C342" s="109" t="s">
        <v>593</v>
      </c>
      <c r="D342" s="109" t="s">
        <v>544</v>
      </c>
      <c r="E342" s="109" t="s">
        <v>525</v>
      </c>
      <c r="F342" s="109" t="s">
        <v>520</v>
      </c>
      <c r="H342" s="109" t="e">
        <f>VLOOKUP(B342&amp;"Water"&amp;"Inside",'EFC Table'!$A$3:$H$502,8,FALSE)</f>
        <v>#N/A</v>
      </c>
    </row>
    <row r="343" spans="1:8" hidden="1">
      <c r="A343" s="109" t="s">
        <v>1173</v>
      </c>
      <c r="B343" s="109" t="s">
        <v>1172</v>
      </c>
      <c r="C343" s="109" t="s">
        <v>840</v>
      </c>
      <c r="D343" s="109" t="s">
        <v>800</v>
      </c>
      <c r="E343" s="109" t="s">
        <v>520</v>
      </c>
      <c r="F343" s="109" t="s">
        <v>520</v>
      </c>
      <c r="H343" s="109" t="e">
        <f>VLOOKUP(B343&amp;"Water"&amp;"Inside",'EFC Table'!$A$3:$H$502,8,FALSE)</f>
        <v>#N/A</v>
      </c>
    </row>
    <row r="344" spans="1:8" hidden="1">
      <c r="A344" s="109" t="s">
        <v>1171</v>
      </c>
      <c r="B344" s="109" t="s">
        <v>1170</v>
      </c>
      <c r="C344" s="109" t="s">
        <v>840</v>
      </c>
      <c r="D344" s="109" t="s">
        <v>544</v>
      </c>
      <c r="E344" s="109" t="s">
        <v>520</v>
      </c>
      <c r="F344" s="109" t="s">
        <v>519</v>
      </c>
      <c r="H344" s="109" t="e">
        <f>VLOOKUP(B344&amp;"Water"&amp;"Inside",'EFC Table'!$A$3:$H$502,8,FALSE)</f>
        <v>#N/A</v>
      </c>
    </row>
    <row r="345" spans="1:8" hidden="1">
      <c r="A345" s="109" t="s">
        <v>1169</v>
      </c>
      <c r="B345" s="109" t="s">
        <v>1168</v>
      </c>
      <c r="C345" s="109" t="s">
        <v>522</v>
      </c>
      <c r="D345" s="109" t="s">
        <v>521</v>
      </c>
      <c r="E345" s="109" t="s">
        <v>520</v>
      </c>
      <c r="F345" s="109" t="s">
        <v>520</v>
      </c>
      <c r="H345" s="109" t="e">
        <f>VLOOKUP(B345&amp;"Water"&amp;"Inside",'EFC Table'!$A$3:$H$502,8,FALSE)</f>
        <v>#N/A</v>
      </c>
    </row>
    <row r="346" spans="1:8" hidden="1">
      <c r="A346" s="109" t="s">
        <v>1167</v>
      </c>
      <c r="B346" s="109" t="s">
        <v>1166</v>
      </c>
      <c r="C346" s="109" t="s">
        <v>98</v>
      </c>
      <c r="D346" s="109" t="s">
        <v>544</v>
      </c>
      <c r="E346" s="109" t="s">
        <v>520</v>
      </c>
      <c r="F346" s="109" t="s">
        <v>520</v>
      </c>
      <c r="H346" s="109" t="e">
        <f>VLOOKUP(B346&amp;"Water"&amp;"Inside",'EFC Table'!$A$3:$H$502,8,FALSE)</f>
        <v>#N/A</v>
      </c>
    </row>
    <row r="347" spans="1:8">
      <c r="A347" s="109" t="s">
        <v>1165</v>
      </c>
      <c r="B347" s="109" t="s">
        <v>220</v>
      </c>
      <c r="C347" s="109" t="s">
        <v>837</v>
      </c>
      <c r="D347" s="109" t="s">
        <v>614</v>
      </c>
      <c r="E347" s="109" t="s">
        <v>525</v>
      </c>
      <c r="F347" s="109" t="s">
        <v>520</v>
      </c>
      <c r="H347" s="109">
        <f>VLOOKUP(B347&amp;"Water"&amp;"Inside",'EFC Table'!$A$3:$H$502,8,FALSE)</f>
        <v>25.57</v>
      </c>
    </row>
    <row r="348" spans="1:8" hidden="1">
      <c r="A348" s="109" t="s">
        <v>1164</v>
      </c>
      <c r="B348" s="109" t="s">
        <v>1163</v>
      </c>
      <c r="C348" s="109" t="s">
        <v>564</v>
      </c>
      <c r="D348" s="109" t="s">
        <v>532</v>
      </c>
      <c r="E348" s="109" t="s">
        <v>520</v>
      </c>
      <c r="F348" s="109" t="s">
        <v>520</v>
      </c>
      <c r="H348" s="109" t="e">
        <f>VLOOKUP(B348&amp;"Water"&amp;"Inside",'EFC Table'!$A$3:$H$502,8,FALSE)</f>
        <v>#N/A</v>
      </c>
    </row>
    <row r="349" spans="1:8">
      <c r="A349" s="109" t="s">
        <v>1162</v>
      </c>
      <c r="B349" s="109" t="s">
        <v>221</v>
      </c>
      <c r="C349" s="109" t="s">
        <v>707</v>
      </c>
      <c r="D349" s="109" t="s">
        <v>535</v>
      </c>
      <c r="E349" s="109" t="s">
        <v>525</v>
      </c>
      <c r="F349" s="109" t="s">
        <v>520</v>
      </c>
      <c r="H349" s="109">
        <f>VLOOKUP(B349&amp;"Water"&amp;"Inside",'EFC Table'!$A$3:$H$502,8,FALSE)</f>
        <v>35.19</v>
      </c>
    </row>
    <row r="350" spans="1:8">
      <c r="A350" s="109" t="s">
        <v>1161</v>
      </c>
      <c r="B350" s="109" t="s">
        <v>222</v>
      </c>
      <c r="C350" s="109" t="s">
        <v>818</v>
      </c>
      <c r="D350" s="109" t="s">
        <v>800</v>
      </c>
      <c r="E350" s="109" t="s">
        <v>525</v>
      </c>
      <c r="F350" s="109" t="s">
        <v>520</v>
      </c>
      <c r="H350" s="109">
        <f>VLOOKUP(B350&amp;"Water"&amp;"Inside",'EFC Table'!$A$3:$H$502,8,FALSE)</f>
        <v>23.44</v>
      </c>
    </row>
    <row r="351" spans="1:8">
      <c r="A351" s="109" t="s">
        <v>1160</v>
      </c>
      <c r="B351" s="109" t="s">
        <v>223</v>
      </c>
      <c r="C351" s="109" t="s">
        <v>668</v>
      </c>
      <c r="D351" s="109" t="s">
        <v>535</v>
      </c>
      <c r="E351" s="109" t="s">
        <v>525</v>
      </c>
      <c r="F351" s="109" t="s">
        <v>520</v>
      </c>
      <c r="H351" s="109">
        <f>VLOOKUP(B351&amp;"Water"&amp;"Inside",'EFC Table'!$A$3:$H$502,8,FALSE)</f>
        <v>52.64</v>
      </c>
    </row>
    <row r="352" spans="1:8">
      <c r="A352" s="109" t="s">
        <v>1159</v>
      </c>
      <c r="B352" s="109" t="s">
        <v>224</v>
      </c>
      <c r="C352" s="109" t="s">
        <v>1158</v>
      </c>
      <c r="D352" s="109" t="s">
        <v>544</v>
      </c>
      <c r="E352" s="109" t="s">
        <v>525</v>
      </c>
      <c r="F352" s="109" t="s">
        <v>520</v>
      </c>
      <c r="H352" s="109">
        <f>VLOOKUP(B352&amp;"Water"&amp;"Inside",'EFC Table'!$A$3:$H$502,8,FALSE)</f>
        <v>33.76</v>
      </c>
    </row>
    <row r="353" spans="1:8">
      <c r="A353" s="109" t="s">
        <v>1157</v>
      </c>
      <c r="B353" s="109" t="s">
        <v>225</v>
      </c>
      <c r="C353" s="109" t="s">
        <v>1155</v>
      </c>
      <c r="D353" s="109" t="s">
        <v>614</v>
      </c>
      <c r="E353" s="109" t="s">
        <v>525</v>
      </c>
      <c r="F353" s="109" t="s">
        <v>519</v>
      </c>
      <c r="H353" s="109">
        <f>VLOOKUP(B353&amp;"Water"&amp;"Inside",'EFC Table'!$A$3:$H$502,8,FALSE)</f>
        <v>37.14</v>
      </c>
    </row>
    <row r="354" spans="1:8">
      <c r="A354" s="109" t="s">
        <v>1156</v>
      </c>
      <c r="B354" s="109" t="s">
        <v>226</v>
      </c>
      <c r="C354" s="109" t="s">
        <v>1155</v>
      </c>
      <c r="D354" s="109" t="s">
        <v>685</v>
      </c>
      <c r="E354" s="109" t="s">
        <v>525</v>
      </c>
      <c r="F354" s="109" t="s">
        <v>519</v>
      </c>
      <c r="H354" s="109">
        <f>VLOOKUP(B354&amp;"Water"&amp;"Inside",'EFC Table'!$A$3:$H$502,8,FALSE)</f>
        <v>29.99</v>
      </c>
    </row>
    <row r="355" spans="1:8">
      <c r="A355" s="109" t="s">
        <v>1154</v>
      </c>
      <c r="B355" s="109" t="s">
        <v>227</v>
      </c>
      <c r="C355" s="109" t="s">
        <v>670</v>
      </c>
      <c r="D355" s="109" t="s">
        <v>544</v>
      </c>
      <c r="E355" s="109" t="s">
        <v>525</v>
      </c>
      <c r="F355" s="109" t="s">
        <v>520</v>
      </c>
      <c r="H355" s="109">
        <f>VLOOKUP(B355&amp;"Water"&amp;"Inside",'EFC Table'!$A$3:$H$502,8,FALSE)</f>
        <v>48.5</v>
      </c>
    </row>
    <row r="356" spans="1:8">
      <c r="A356" s="109" t="s">
        <v>1153</v>
      </c>
      <c r="B356" s="109" t="s">
        <v>1152</v>
      </c>
      <c r="C356" s="109" t="s">
        <v>732</v>
      </c>
      <c r="D356" s="109" t="s">
        <v>614</v>
      </c>
      <c r="E356" s="109" t="s">
        <v>525</v>
      </c>
      <c r="F356" s="109" t="s">
        <v>520</v>
      </c>
      <c r="H356" s="109" t="e">
        <f>VLOOKUP(B356&amp;"Water"&amp;"Inside",'EFC Table'!$A$3:$H$502,8,FALSE)</f>
        <v>#N/A</v>
      </c>
    </row>
    <row r="357" spans="1:8">
      <c r="A357" s="109" t="s">
        <v>1151</v>
      </c>
      <c r="B357" s="109" t="s">
        <v>228</v>
      </c>
      <c r="C357" s="109" t="s">
        <v>448</v>
      </c>
      <c r="D357" s="109" t="s">
        <v>640</v>
      </c>
      <c r="E357" s="109" t="s">
        <v>525</v>
      </c>
      <c r="F357" s="109" t="s">
        <v>519</v>
      </c>
      <c r="H357" s="109">
        <f>VLOOKUP(B357&amp;"Water"&amp;"Inside",'EFC Table'!$A$3:$H$502,8,FALSE)</f>
        <v>92</v>
      </c>
    </row>
    <row r="358" spans="1:8" hidden="1">
      <c r="A358" s="109" t="s">
        <v>1150</v>
      </c>
      <c r="B358" s="109" t="s">
        <v>1149</v>
      </c>
      <c r="C358" s="109" t="s">
        <v>98</v>
      </c>
      <c r="D358" s="109" t="s">
        <v>725</v>
      </c>
      <c r="E358" s="109" t="s">
        <v>520</v>
      </c>
      <c r="F358" s="109" t="s">
        <v>520</v>
      </c>
      <c r="H358" s="109" t="e">
        <f>VLOOKUP(B358&amp;"Water"&amp;"Inside",'EFC Table'!$A$3:$H$502,8,FALSE)</f>
        <v>#N/A</v>
      </c>
    </row>
    <row r="359" spans="1:8">
      <c r="A359" s="109" t="s">
        <v>1148</v>
      </c>
      <c r="B359" s="109" t="s">
        <v>1147</v>
      </c>
      <c r="C359" s="109" t="s">
        <v>780</v>
      </c>
      <c r="D359" s="109" t="s">
        <v>614</v>
      </c>
      <c r="E359" s="109" t="s">
        <v>525</v>
      </c>
      <c r="F359" s="109" t="s">
        <v>519</v>
      </c>
      <c r="H359" s="109">
        <f>VLOOKUP(B359&amp;"Water"&amp;"Inside",'EFC Table'!$A$3:$H$502,8,FALSE)</f>
        <v>27.47</v>
      </c>
    </row>
    <row r="360" spans="1:8">
      <c r="A360" s="109" t="s">
        <v>1146</v>
      </c>
      <c r="B360" s="109" t="s">
        <v>229</v>
      </c>
      <c r="C360" s="109" t="s">
        <v>164</v>
      </c>
      <c r="D360" s="109" t="s">
        <v>566</v>
      </c>
      <c r="E360" s="109" t="s">
        <v>525</v>
      </c>
      <c r="F360" s="109" t="s">
        <v>519</v>
      </c>
      <c r="H360" s="109">
        <f>VLOOKUP(B360&amp;"Water"&amp;"Inside",'EFC Table'!$A$3:$H$502,8,FALSE)</f>
        <v>40.01</v>
      </c>
    </row>
    <row r="361" spans="1:8" hidden="1">
      <c r="A361" s="109" t="s">
        <v>1145</v>
      </c>
      <c r="B361" s="109" t="s">
        <v>1144</v>
      </c>
      <c r="C361" s="109" t="s">
        <v>615</v>
      </c>
      <c r="D361" s="109" t="s">
        <v>728</v>
      </c>
      <c r="E361" s="109" t="s">
        <v>520</v>
      </c>
      <c r="F361" s="109" t="s">
        <v>520</v>
      </c>
      <c r="H361" s="109" t="e">
        <f>VLOOKUP(B361&amp;"Water"&amp;"Inside",'EFC Table'!$A$3:$H$502,8,FALSE)</f>
        <v>#N/A</v>
      </c>
    </row>
    <row r="362" spans="1:8">
      <c r="A362" s="109" t="s">
        <v>1143</v>
      </c>
      <c r="B362" s="109" t="s">
        <v>230</v>
      </c>
      <c r="C362" s="109" t="s">
        <v>686</v>
      </c>
      <c r="D362" s="109" t="s">
        <v>685</v>
      </c>
      <c r="E362" s="109" t="s">
        <v>525</v>
      </c>
      <c r="F362" s="109" t="s">
        <v>519</v>
      </c>
      <c r="H362" s="109">
        <f>VLOOKUP(B362&amp;"Water"&amp;"Inside",'EFC Table'!$A$3:$H$502,8,FALSE)</f>
        <v>43.03</v>
      </c>
    </row>
    <row r="363" spans="1:8" hidden="1">
      <c r="A363" s="109" t="s">
        <v>1142</v>
      </c>
      <c r="B363" s="109" t="s">
        <v>1141</v>
      </c>
      <c r="C363" s="109" t="s">
        <v>545</v>
      </c>
      <c r="D363" s="109" t="s">
        <v>544</v>
      </c>
      <c r="E363" s="109" t="s">
        <v>520</v>
      </c>
      <c r="F363" s="109" t="s">
        <v>520</v>
      </c>
      <c r="H363" s="109" t="e">
        <f>VLOOKUP(B363&amp;"Water"&amp;"Inside",'EFC Table'!$A$3:$H$502,8,FALSE)</f>
        <v>#N/A</v>
      </c>
    </row>
    <row r="364" spans="1:8">
      <c r="A364" s="109" t="s">
        <v>1140</v>
      </c>
      <c r="B364" s="109" t="s">
        <v>231</v>
      </c>
      <c r="C364" s="109" t="s">
        <v>370</v>
      </c>
      <c r="D364" s="109" t="s">
        <v>570</v>
      </c>
      <c r="E364" s="109" t="s">
        <v>525</v>
      </c>
      <c r="F364" s="109" t="s">
        <v>520</v>
      </c>
      <c r="H364" s="109">
        <f>VLOOKUP(B364&amp;"Water"&amp;"Inside",'EFC Table'!$A$3:$H$502,8,FALSE)</f>
        <v>59.5</v>
      </c>
    </row>
    <row r="365" spans="1:8">
      <c r="A365" s="109" t="s">
        <v>1139</v>
      </c>
      <c r="B365" s="109" t="s">
        <v>232</v>
      </c>
      <c r="C365" s="109" t="s">
        <v>757</v>
      </c>
      <c r="D365" s="109" t="s">
        <v>664</v>
      </c>
      <c r="E365" s="109" t="s">
        <v>525</v>
      </c>
      <c r="F365" s="109" t="s">
        <v>520</v>
      </c>
      <c r="H365" s="109">
        <f>VLOOKUP(B365&amp;"Water"&amp;"Inside",'EFC Table'!$A$3:$H$502,8,FALSE)</f>
        <v>24.38</v>
      </c>
    </row>
    <row r="366" spans="1:8" hidden="1">
      <c r="A366" s="109" t="s">
        <v>1138</v>
      </c>
      <c r="B366" s="109" t="s">
        <v>1137</v>
      </c>
      <c r="C366" s="109" t="s">
        <v>567</v>
      </c>
      <c r="D366" s="109" t="s">
        <v>521</v>
      </c>
      <c r="E366" s="109" t="s">
        <v>520</v>
      </c>
      <c r="F366" s="109" t="s">
        <v>520</v>
      </c>
      <c r="H366" s="109" t="e">
        <f>VLOOKUP(B366&amp;"Water"&amp;"Inside",'EFC Table'!$A$3:$H$502,8,FALSE)</f>
        <v>#N/A</v>
      </c>
    </row>
    <row r="367" spans="1:8">
      <c r="A367" s="109" t="s">
        <v>1136</v>
      </c>
      <c r="B367" s="109" t="s">
        <v>405</v>
      </c>
      <c r="C367" s="109" t="s">
        <v>596</v>
      </c>
      <c r="D367" s="109" t="s">
        <v>566</v>
      </c>
      <c r="E367" s="109" t="s">
        <v>525</v>
      </c>
      <c r="F367" s="109" t="s">
        <v>520</v>
      </c>
      <c r="H367" s="109">
        <f>VLOOKUP(B367&amp;"Water"&amp;"Inside",'EFC Table'!$A$3:$H$502,8,FALSE)</f>
        <v>62.21</v>
      </c>
    </row>
    <row r="368" spans="1:8">
      <c r="A368" s="109" t="s">
        <v>1135</v>
      </c>
      <c r="B368" s="109" t="s">
        <v>233</v>
      </c>
      <c r="C368" s="109" t="s">
        <v>302</v>
      </c>
      <c r="D368" s="109" t="s">
        <v>532</v>
      </c>
      <c r="E368" s="109" t="s">
        <v>525</v>
      </c>
      <c r="F368" s="109" t="s">
        <v>520</v>
      </c>
      <c r="H368" s="109">
        <f>VLOOKUP(B368&amp;"Water"&amp;"Inside",'EFC Table'!$A$3:$H$502,8,FALSE)</f>
        <v>40.270000000000003</v>
      </c>
    </row>
    <row r="369" spans="1:8">
      <c r="A369" s="109" t="s">
        <v>1134</v>
      </c>
      <c r="B369" s="109" t="s">
        <v>1133</v>
      </c>
      <c r="C369" s="109" t="s">
        <v>625</v>
      </c>
      <c r="D369" s="109" t="s">
        <v>624</v>
      </c>
      <c r="E369" s="109" t="s">
        <v>525</v>
      </c>
      <c r="F369" s="109" t="s">
        <v>520</v>
      </c>
      <c r="H369" s="127">
        <v>44</v>
      </c>
    </row>
    <row r="370" spans="1:8">
      <c r="A370" s="109" t="s">
        <v>1132</v>
      </c>
      <c r="B370" s="109" t="s">
        <v>235</v>
      </c>
      <c r="C370" s="109" t="s">
        <v>638</v>
      </c>
      <c r="D370" s="109" t="s">
        <v>607</v>
      </c>
      <c r="E370" s="109" t="s">
        <v>525</v>
      </c>
      <c r="F370" s="109" t="s">
        <v>520</v>
      </c>
      <c r="H370" s="109">
        <f>VLOOKUP(B370&amp;"Water"&amp;"Inside",'EFC Table'!$A$3:$H$502,8,FALSE)</f>
        <v>46.96</v>
      </c>
    </row>
    <row r="371" spans="1:8">
      <c r="A371" s="109" t="s">
        <v>1131</v>
      </c>
      <c r="B371" s="109" t="s">
        <v>236</v>
      </c>
      <c r="C371" s="109" t="s">
        <v>780</v>
      </c>
      <c r="D371" s="109" t="s">
        <v>685</v>
      </c>
      <c r="E371" s="109" t="s">
        <v>525</v>
      </c>
      <c r="F371" s="109" t="s">
        <v>519</v>
      </c>
      <c r="H371" s="109">
        <f>VLOOKUP(B371&amp;"Water"&amp;"Inside",'EFC Table'!$A$3:$H$502,8,FALSE)</f>
        <v>23.66</v>
      </c>
    </row>
    <row r="372" spans="1:8">
      <c r="A372" s="109" t="s">
        <v>1130</v>
      </c>
      <c r="B372" s="109" t="s">
        <v>237</v>
      </c>
      <c r="C372" s="109" t="s">
        <v>735</v>
      </c>
      <c r="D372" s="109" t="s">
        <v>526</v>
      </c>
      <c r="E372" s="109" t="s">
        <v>525</v>
      </c>
      <c r="F372" s="109" t="s">
        <v>520</v>
      </c>
      <c r="H372" s="109">
        <f>VLOOKUP(B372&amp;"Water"&amp;"Inside",'EFC Table'!$A$3:$H$502,8,FALSE)</f>
        <v>33.49</v>
      </c>
    </row>
    <row r="373" spans="1:8" hidden="1">
      <c r="A373" s="109" t="s">
        <v>1129</v>
      </c>
      <c r="B373" s="109" t="s">
        <v>1128</v>
      </c>
      <c r="C373" s="109" t="s">
        <v>1045</v>
      </c>
      <c r="D373" s="109" t="s">
        <v>1044</v>
      </c>
      <c r="E373" s="109" t="s">
        <v>520</v>
      </c>
      <c r="F373" s="109" t="s">
        <v>520</v>
      </c>
      <c r="H373" s="109" t="e">
        <f>VLOOKUP(B373&amp;"Water"&amp;"Inside",'EFC Table'!$A$3:$H$502,8,FALSE)</f>
        <v>#N/A</v>
      </c>
    </row>
    <row r="374" spans="1:8">
      <c r="A374" s="109" t="s">
        <v>1127</v>
      </c>
      <c r="B374" s="109" t="s">
        <v>238</v>
      </c>
      <c r="C374" s="109" t="s">
        <v>976</v>
      </c>
      <c r="D374" s="109" t="s">
        <v>614</v>
      </c>
      <c r="E374" s="109" t="s">
        <v>525</v>
      </c>
      <c r="F374" s="109" t="s">
        <v>520</v>
      </c>
      <c r="H374" s="109">
        <f>VLOOKUP(B374&amp;"Water"&amp;"Inside",'EFC Table'!$A$3:$H$502,8,FALSE)</f>
        <v>27.74</v>
      </c>
    </row>
    <row r="375" spans="1:8">
      <c r="A375" s="109" t="s">
        <v>1126</v>
      </c>
      <c r="B375" s="109" t="s">
        <v>239</v>
      </c>
      <c r="C375" s="109" t="s">
        <v>233</v>
      </c>
      <c r="D375" s="109" t="s">
        <v>550</v>
      </c>
      <c r="E375" s="109" t="s">
        <v>525</v>
      </c>
      <c r="F375" s="109" t="s">
        <v>520</v>
      </c>
      <c r="H375" s="109">
        <f>VLOOKUP(B375&amp;"Water"&amp;"Inside",'EFC Table'!$A$3:$H$502,8,FALSE)</f>
        <v>37.06</v>
      </c>
    </row>
    <row r="376" spans="1:8">
      <c r="A376" s="109" t="s">
        <v>1125</v>
      </c>
      <c r="B376" s="109" t="s">
        <v>240</v>
      </c>
      <c r="C376" s="109" t="s">
        <v>233</v>
      </c>
      <c r="D376" s="109" t="s">
        <v>550</v>
      </c>
      <c r="E376" s="109" t="s">
        <v>525</v>
      </c>
      <c r="F376" s="109" t="s">
        <v>520</v>
      </c>
      <c r="H376" s="109">
        <f>VLOOKUP(B376&amp;"Water"&amp;"Inside",'EFC Table'!$A$3:$H$502,8,FALSE)</f>
        <v>47.16</v>
      </c>
    </row>
    <row r="377" spans="1:8">
      <c r="A377" s="109" t="s">
        <v>1124</v>
      </c>
      <c r="B377" s="109" t="s">
        <v>241</v>
      </c>
      <c r="C377" s="109" t="s">
        <v>560</v>
      </c>
      <c r="D377" s="109" t="s">
        <v>559</v>
      </c>
      <c r="E377" s="109" t="s">
        <v>525</v>
      </c>
      <c r="F377" s="109" t="s">
        <v>519</v>
      </c>
      <c r="H377" s="109">
        <f>VLOOKUP(B377&amp;"Water"&amp;"Inside",'EFC Table'!$A$3:$H$502,8,FALSE)</f>
        <v>37.75</v>
      </c>
    </row>
    <row r="378" spans="1:8" hidden="1">
      <c r="A378" s="109" t="s">
        <v>1123</v>
      </c>
      <c r="B378" s="109" t="s">
        <v>1122</v>
      </c>
      <c r="C378" s="109" t="s">
        <v>582</v>
      </c>
      <c r="D378" s="109" t="s">
        <v>566</v>
      </c>
      <c r="E378" s="109" t="s">
        <v>520</v>
      </c>
      <c r="F378" s="109" t="s">
        <v>520</v>
      </c>
      <c r="H378" s="109" t="e">
        <f>VLOOKUP(B378&amp;"Water"&amp;"Inside",'EFC Table'!$A$3:$H$502,8,FALSE)</f>
        <v>#N/A</v>
      </c>
    </row>
    <row r="379" spans="1:8" hidden="1">
      <c r="A379" s="109" t="s">
        <v>1121</v>
      </c>
      <c r="B379" s="109" t="s">
        <v>1120</v>
      </c>
      <c r="C379" s="109" t="s">
        <v>582</v>
      </c>
      <c r="D379" s="109" t="s">
        <v>532</v>
      </c>
      <c r="E379" s="109" t="s">
        <v>520</v>
      </c>
      <c r="F379" s="109" t="s">
        <v>520</v>
      </c>
      <c r="H379" s="109" t="e">
        <f>VLOOKUP(B379&amp;"Water"&amp;"Inside",'EFC Table'!$A$3:$H$502,8,FALSE)</f>
        <v>#N/A</v>
      </c>
    </row>
    <row r="380" spans="1:8" hidden="1">
      <c r="A380" s="109" t="s">
        <v>1119</v>
      </c>
      <c r="B380" s="109" t="s">
        <v>1118</v>
      </c>
      <c r="C380" s="109" t="s">
        <v>582</v>
      </c>
      <c r="D380" s="109" t="s">
        <v>532</v>
      </c>
      <c r="E380" s="109" t="s">
        <v>520</v>
      </c>
      <c r="F380" s="109" t="s">
        <v>520</v>
      </c>
      <c r="H380" s="109" t="e">
        <f>VLOOKUP(B380&amp;"Water"&amp;"Inside",'EFC Table'!$A$3:$H$502,8,FALSE)</f>
        <v>#N/A</v>
      </c>
    </row>
    <row r="381" spans="1:8">
      <c r="A381" s="109" t="s">
        <v>1117</v>
      </c>
      <c r="B381" s="109" t="s">
        <v>1116</v>
      </c>
      <c r="C381" s="109" t="s">
        <v>582</v>
      </c>
      <c r="D381" s="109" t="s">
        <v>532</v>
      </c>
      <c r="E381" s="109" t="s">
        <v>525</v>
      </c>
      <c r="F381" s="109" t="s">
        <v>520</v>
      </c>
      <c r="H381" s="127">
        <v>74</v>
      </c>
    </row>
    <row r="382" spans="1:8">
      <c r="A382" s="109" t="s">
        <v>1115</v>
      </c>
      <c r="B382" s="109" t="s">
        <v>1114</v>
      </c>
      <c r="C382" s="109" t="s">
        <v>582</v>
      </c>
      <c r="D382" s="109" t="s">
        <v>532</v>
      </c>
      <c r="E382" s="109" t="s">
        <v>525</v>
      </c>
      <c r="F382" s="109" t="s">
        <v>520</v>
      </c>
      <c r="H382" s="127">
        <v>74</v>
      </c>
    </row>
    <row r="383" spans="1:8">
      <c r="A383" s="109" t="s">
        <v>1113</v>
      </c>
      <c r="B383" s="109" t="s">
        <v>1112</v>
      </c>
      <c r="C383" s="109" t="s">
        <v>582</v>
      </c>
      <c r="D383" s="109" t="s">
        <v>532</v>
      </c>
      <c r="E383" s="109" t="s">
        <v>525</v>
      </c>
      <c r="F383" s="109" t="s">
        <v>520</v>
      </c>
      <c r="H383" s="127">
        <v>74</v>
      </c>
    </row>
    <row r="384" spans="1:8">
      <c r="A384" s="109" t="s">
        <v>1111</v>
      </c>
      <c r="B384" s="109" t="s">
        <v>1110</v>
      </c>
      <c r="C384" s="109" t="s">
        <v>582</v>
      </c>
      <c r="D384" s="109" t="s">
        <v>532</v>
      </c>
      <c r="E384" s="109" t="s">
        <v>525</v>
      </c>
      <c r="F384" s="109" t="s">
        <v>520</v>
      </c>
      <c r="H384" s="127">
        <v>74</v>
      </c>
    </row>
    <row r="385" spans="1:8">
      <c r="A385" s="109" t="s">
        <v>1109</v>
      </c>
      <c r="B385" s="109" t="s">
        <v>1108</v>
      </c>
      <c r="C385" s="109" t="s">
        <v>649</v>
      </c>
      <c r="D385" s="109" t="s">
        <v>570</v>
      </c>
      <c r="E385" s="109" t="s">
        <v>525</v>
      </c>
      <c r="F385" s="109" t="s">
        <v>520</v>
      </c>
      <c r="H385" s="109">
        <f>VLOOKUP(B385&amp;"Water"&amp;"Inside",'EFC Table'!$A$3:$H$502,8,FALSE)</f>
        <v>55</v>
      </c>
    </row>
    <row r="386" spans="1:8">
      <c r="A386" s="109" t="s">
        <v>1107</v>
      </c>
      <c r="B386" s="109" t="s">
        <v>243</v>
      </c>
      <c r="C386" s="109" t="s">
        <v>757</v>
      </c>
      <c r="D386" s="109" t="s">
        <v>870</v>
      </c>
      <c r="E386" s="109" t="s">
        <v>525</v>
      </c>
      <c r="F386" s="109" t="s">
        <v>520</v>
      </c>
      <c r="H386" s="109">
        <f>VLOOKUP(B386&amp;"Water"&amp;"Inside",'EFC Table'!$A$3:$H$502,8,FALSE)</f>
        <v>21.8</v>
      </c>
    </row>
    <row r="387" spans="1:8">
      <c r="A387" s="109" t="s">
        <v>1106</v>
      </c>
      <c r="B387" s="109" t="s">
        <v>1105</v>
      </c>
      <c r="C387" s="109" t="s">
        <v>968</v>
      </c>
      <c r="D387" s="109" t="s">
        <v>521</v>
      </c>
      <c r="E387" s="109" t="s">
        <v>525</v>
      </c>
      <c r="F387" s="109" t="s">
        <v>520</v>
      </c>
      <c r="H387" s="109" t="e">
        <f>VLOOKUP(B387&amp;"Water"&amp;"Inside",'EFC Table'!$A$3:$H$502,8,FALSE)</f>
        <v>#N/A</v>
      </c>
    </row>
    <row r="388" spans="1:8">
      <c r="A388" s="109" t="s">
        <v>1104</v>
      </c>
      <c r="B388" s="109" t="s">
        <v>244</v>
      </c>
      <c r="C388" s="109" t="s">
        <v>302</v>
      </c>
      <c r="D388" s="109" t="s">
        <v>532</v>
      </c>
      <c r="E388" s="109" t="s">
        <v>525</v>
      </c>
      <c r="F388" s="109" t="s">
        <v>520</v>
      </c>
      <c r="H388" s="109">
        <f>VLOOKUP(B388&amp;"Water"&amp;"Inside",'EFC Table'!$A$3:$H$502,8,FALSE)</f>
        <v>45.57</v>
      </c>
    </row>
    <row r="389" spans="1:8">
      <c r="A389" s="109" t="s">
        <v>1103</v>
      </c>
      <c r="B389" s="109" t="s">
        <v>245</v>
      </c>
      <c r="C389" s="109" t="s">
        <v>924</v>
      </c>
      <c r="D389" s="109" t="s">
        <v>617</v>
      </c>
      <c r="E389" s="109" t="s">
        <v>525</v>
      </c>
      <c r="F389" s="109" t="s">
        <v>520</v>
      </c>
      <c r="H389" s="109">
        <f>VLOOKUP(B389&amp;"Water"&amp;"Inside",'EFC Table'!$A$3:$H$502,8,FALSE)</f>
        <v>49.56</v>
      </c>
    </row>
    <row r="390" spans="1:8">
      <c r="A390" s="109" t="s">
        <v>1102</v>
      </c>
      <c r="B390" s="109" t="s">
        <v>246</v>
      </c>
      <c r="C390" s="109" t="s">
        <v>686</v>
      </c>
      <c r="D390" s="109" t="s">
        <v>685</v>
      </c>
      <c r="E390" s="109" t="s">
        <v>525</v>
      </c>
      <c r="F390" s="109" t="s">
        <v>519</v>
      </c>
      <c r="H390" s="109" t="e">
        <f>VLOOKUP(B390&amp;"Water"&amp;"Inside",'EFC Table'!$A$3:$H$502,8,FALSE)</f>
        <v>#N/A</v>
      </c>
    </row>
    <row r="391" spans="1:8">
      <c r="A391" s="109" t="s">
        <v>1101</v>
      </c>
      <c r="B391" s="109" t="s">
        <v>247</v>
      </c>
      <c r="C391" s="109" t="s">
        <v>976</v>
      </c>
      <c r="D391" s="109" t="s">
        <v>614</v>
      </c>
      <c r="E391" s="109" t="s">
        <v>525</v>
      </c>
      <c r="F391" s="109" t="s">
        <v>520</v>
      </c>
      <c r="H391" s="109">
        <f>VLOOKUP(B391&amp;"Water"&amp;"Inside",'EFC Table'!$A$3:$H$502,8,FALSE)</f>
        <v>46.1</v>
      </c>
    </row>
    <row r="392" spans="1:8" hidden="1">
      <c r="A392" s="109" t="s">
        <v>1100</v>
      </c>
      <c r="B392" s="109" t="s">
        <v>1099</v>
      </c>
      <c r="C392" s="109" t="s">
        <v>668</v>
      </c>
      <c r="D392" s="109" t="s">
        <v>535</v>
      </c>
      <c r="E392" s="109" t="s">
        <v>520</v>
      </c>
      <c r="F392" s="109" t="s">
        <v>520</v>
      </c>
      <c r="H392" s="109" t="e">
        <f>VLOOKUP(B392&amp;"Water"&amp;"Inside",'EFC Table'!$A$3:$H$502,8,FALSE)</f>
        <v>#N/A</v>
      </c>
    </row>
    <row r="393" spans="1:8">
      <c r="A393" s="109" t="s">
        <v>1098</v>
      </c>
      <c r="B393" s="109" t="s">
        <v>248</v>
      </c>
      <c r="C393" s="109" t="s">
        <v>719</v>
      </c>
      <c r="D393" s="109" t="s">
        <v>718</v>
      </c>
      <c r="E393" s="109" t="s">
        <v>525</v>
      </c>
      <c r="F393" s="109" t="s">
        <v>520</v>
      </c>
      <c r="H393" s="109">
        <f>VLOOKUP(B393&amp;"Water"&amp;"Inside",'EFC Table'!$A$3:$H$502,8,FALSE)</f>
        <v>35.65</v>
      </c>
    </row>
    <row r="394" spans="1:8">
      <c r="A394" s="109" t="s">
        <v>1097</v>
      </c>
      <c r="B394" s="109" t="s">
        <v>1096</v>
      </c>
      <c r="C394" s="109" t="s">
        <v>618</v>
      </c>
      <c r="D394" s="109" t="s">
        <v>617</v>
      </c>
      <c r="E394" s="109" t="s">
        <v>525</v>
      </c>
      <c r="F394" s="109" t="s">
        <v>520</v>
      </c>
      <c r="H394" s="109" t="e">
        <f>VLOOKUP(B394&amp;"Water"&amp;"Inside",'EFC Table'!$A$3:$H$502,8,FALSE)</f>
        <v>#N/A</v>
      </c>
    </row>
    <row r="395" spans="1:8">
      <c r="A395" s="109" t="s">
        <v>1095</v>
      </c>
      <c r="B395" s="109" t="s">
        <v>249</v>
      </c>
      <c r="C395" s="109" t="s">
        <v>795</v>
      </c>
      <c r="D395" s="109" t="s">
        <v>521</v>
      </c>
      <c r="E395" s="109" t="s">
        <v>525</v>
      </c>
      <c r="F395" s="109" t="s">
        <v>520</v>
      </c>
      <c r="H395" s="109" t="e">
        <f>VLOOKUP(B395&amp;"Water"&amp;"Inside",'EFC Table'!$A$3:$H$502,8,FALSE)</f>
        <v>#N/A</v>
      </c>
    </row>
    <row r="396" spans="1:8">
      <c r="A396" s="109" t="s">
        <v>1094</v>
      </c>
      <c r="B396" s="109" t="s">
        <v>1093</v>
      </c>
      <c r="C396" s="109" t="s">
        <v>795</v>
      </c>
      <c r="D396" s="109" t="s">
        <v>521</v>
      </c>
      <c r="E396" s="109" t="s">
        <v>525</v>
      </c>
      <c r="F396" s="109" t="s">
        <v>520</v>
      </c>
      <c r="H396" s="109">
        <f>VLOOKUP(B396&amp;"Water"&amp;"Inside",'EFC Table'!$A$3:$H$502,8,FALSE)</f>
        <v>32.619999999999997</v>
      </c>
    </row>
    <row r="397" spans="1:8">
      <c r="A397" s="109" t="s">
        <v>1092</v>
      </c>
      <c r="B397" s="109" t="s">
        <v>250</v>
      </c>
      <c r="C397" s="109" t="s">
        <v>764</v>
      </c>
      <c r="D397" s="109" t="s">
        <v>570</v>
      </c>
      <c r="E397" s="109" t="s">
        <v>525</v>
      </c>
      <c r="F397" s="109" t="s">
        <v>520</v>
      </c>
      <c r="H397" s="109">
        <f>VLOOKUP(B397&amp;"Water"&amp;"Inside",'EFC Table'!$A$3:$H$502,8,FALSE)</f>
        <v>33</v>
      </c>
    </row>
    <row r="398" spans="1:8" hidden="1">
      <c r="A398" s="109" t="s">
        <v>1091</v>
      </c>
      <c r="B398" s="109" t="s">
        <v>1090</v>
      </c>
      <c r="C398" s="109" t="s">
        <v>813</v>
      </c>
      <c r="D398" s="109" t="s">
        <v>731</v>
      </c>
      <c r="E398" s="109" t="s">
        <v>520</v>
      </c>
      <c r="F398" s="109" t="s">
        <v>520</v>
      </c>
      <c r="H398" s="109" t="e">
        <f>VLOOKUP(B398&amp;"Water"&amp;"Inside",'EFC Table'!$A$3:$H$502,8,FALSE)</f>
        <v>#N/A</v>
      </c>
    </row>
    <row r="399" spans="1:8">
      <c r="A399" s="109" t="s">
        <v>1089</v>
      </c>
      <c r="B399" s="109" t="s">
        <v>450</v>
      </c>
      <c r="C399" s="109" t="s">
        <v>533</v>
      </c>
      <c r="D399" s="109" t="s">
        <v>532</v>
      </c>
      <c r="E399" s="109" t="s">
        <v>525</v>
      </c>
      <c r="F399" s="109" t="s">
        <v>520</v>
      </c>
      <c r="H399" s="109">
        <f>VLOOKUP(B399&amp;"Water"&amp;"Inside",'EFC Table'!$A$3:$H$502,8,FALSE)</f>
        <v>86.5</v>
      </c>
    </row>
    <row r="400" spans="1:8" hidden="1">
      <c r="A400" s="109" t="s">
        <v>1088</v>
      </c>
      <c r="B400" s="109" t="s">
        <v>1087</v>
      </c>
      <c r="C400" s="109" t="s">
        <v>533</v>
      </c>
      <c r="D400" s="109" t="s">
        <v>532</v>
      </c>
      <c r="E400" s="109" t="s">
        <v>520</v>
      </c>
      <c r="F400" s="109" t="s">
        <v>520</v>
      </c>
      <c r="H400" s="109" t="e">
        <f>VLOOKUP(B400&amp;"Water"&amp;"Inside",'EFC Table'!$A$3:$H$502,8,FALSE)</f>
        <v>#N/A</v>
      </c>
    </row>
    <row r="401" spans="1:8">
      <c r="A401" s="109" t="s">
        <v>1086</v>
      </c>
      <c r="B401" s="109" t="s">
        <v>251</v>
      </c>
      <c r="C401" s="109" t="s">
        <v>1085</v>
      </c>
      <c r="D401" s="109" t="s">
        <v>535</v>
      </c>
      <c r="E401" s="109" t="s">
        <v>525</v>
      </c>
      <c r="F401" s="109" t="s">
        <v>519</v>
      </c>
      <c r="H401" s="109">
        <f>VLOOKUP(B401&amp;"Water"&amp;"Inside",'EFC Table'!$A$3:$H$502,8,FALSE)</f>
        <v>37.299999999999997</v>
      </c>
    </row>
    <row r="402" spans="1:8">
      <c r="A402" s="109" t="s">
        <v>1084</v>
      </c>
      <c r="B402" s="109" t="s">
        <v>252</v>
      </c>
      <c r="C402" s="109" t="s">
        <v>560</v>
      </c>
      <c r="D402" s="109" t="s">
        <v>559</v>
      </c>
      <c r="E402" s="109" t="s">
        <v>525</v>
      </c>
      <c r="F402" s="109" t="s">
        <v>519</v>
      </c>
      <c r="H402" s="109">
        <f>VLOOKUP(B402&amp;"Water"&amp;"Inside",'EFC Table'!$A$3:$H$502,8,FALSE)</f>
        <v>28.07</v>
      </c>
    </row>
    <row r="403" spans="1:8" hidden="1">
      <c r="A403" s="109" t="s">
        <v>1083</v>
      </c>
      <c r="B403" s="109" t="s">
        <v>1082</v>
      </c>
      <c r="C403" s="109" t="s">
        <v>545</v>
      </c>
      <c r="D403" s="109" t="s">
        <v>544</v>
      </c>
      <c r="E403" s="109" t="s">
        <v>520</v>
      </c>
      <c r="F403" s="109" t="s">
        <v>520</v>
      </c>
      <c r="H403" s="109" t="e">
        <f>VLOOKUP(B403&amp;"Water"&amp;"Inside",'EFC Table'!$A$3:$H$502,8,FALSE)</f>
        <v>#N/A</v>
      </c>
    </row>
    <row r="404" spans="1:8">
      <c r="A404" s="109" t="s">
        <v>1081</v>
      </c>
      <c r="B404" s="109" t="s">
        <v>1080</v>
      </c>
      <c r="C404" s="109" t="s">
        <v>697</v>
      </c>
      <c r="D404" s="109" t="s">
        <v>535</v>
      </c>
      <c r="E404" s="109" t="s">
        <v>525</v>
      </c>
      <c r="F404" s="109" t="s">
        <v>519</v>
      </c>
      <c r="H404" s="109">
        <f>VLOOKUP(B404&amp;"Water"&amp;"Inside",'EFC Table'!$A$3:$H$502,8,FALSE)</f>
        <v>41</v>
      </c>
    </row>
    <row r="405" spans="1:8">
      <c r="A405" s="109" t="s">
        <v>1079</v>
      </c>
      <c r="B405" s="109" t="s">
        <v>253</v>
      </c>
      <c r="C405" s="109" t="s">
        <v>551</v>
      </c>
      <c r="D405" s="109" t="s">
        <v>550</v>
      </c>
      <c r="E405" s="109" t="s">
        <v>525</v>
      </c>
      <c r="F405" s="109" t="s">
        <v>520</v>
      </c>
      <c r="H405" s="109">
        <f>VLOOKUP(B405&amp;"Water"&amp;"Inside",'EFC Table'!$A$3:$H$502,8,FALSE)</f>
        <v>39.1</v>
      </c>
    </row>
    <row r="406" spans="1:8">
      <c r="A406" s="109" t="s">
        <v>1078</v>
      </c>
      <c r="B406" s="109" t="s">
        <v>1077</v>
      </c>
      <c r="C406" s="109" t="s">
        <v>598</v>
      </c>
      <c r="D406" s="109" t="s">
        <v>664</v>
      </c>
      <c r="E406" s="109" t="s">
        <v>525</v>
      </c>
      <c r="F406" s="109" t="s">
        <v>519</v>
      </c>
      <c r="H406" s="127">
        <v>31.46</v>
      </c>
    </row>
    <row r="407" spans="1:8">
      <c r="A407" s="109" t="s">
        <v>1076</v>
      </c>
      <c r="B407" s="109" t="s">
        <v>1075</v>
      </c>
      <c r="C407" s="109" t="s">
        <v>598</v>
      </c>
      <c r="D407" s="109" t="s">
        <v>800</v>
      </c>
      <c r="E407" s="109" t="s">
        <v>525</v>
      </c>
      <c r="F407" s="109" t="s">
        <v>520</v>
      </c>
      <c r="H407" s="127">
        <v>31.46</v>
      </c>
    </row>
    <row r="408" spans="1:8">
      <c r="A408" s="109" t="s">
        <v>1074</v>
      </c>
      <c r="B408" s="109" t="s">
        <v>1073</v>
      </c>
      <c r="C408" s="109" t="s">
        <v>598</v>
      </c>
      <c r="D408" s="109" t="s">
        <v>544</v>
      </c>
      <c r="E408" s="109" t="s">
        <v>525</v>
      </c>
      <c r="F408" s="109" t="s">
        <v>520</v>
      </c>
      <c r="H408" s="127">
        <v>31.46</v>
      </c>
    </row>
    <row r="409" spans="1:8">
      <c r="A409" s="109" t="s">
        <v>1072</v>
      </c>
      <c r="B409" s="109" t="s">
        <v>1071</v>
      </c>
      <c r="C409" s="109" t="s">
        <v>598</v>
      </c>
      <c r="D409" s="109" t="s">
        <v>664</v>
      </c>
      <c r="E409" s="109" t="s">
        <v>525</v>
      </c>
      <c r="F409" s="109" t="s">
        <v>519</v>
      </c>
      <c r="H409" s="127">
        <v>31.46</v>
      </c>
    </row>
    <row r="410" spans="1:8">
      <c r="A410" s="109" t="s">
        <v>1070</v>
      </c>
      <c r="B410" s="109" t="s">
        <v>1069</v>
      </c>
      <c r="C410" s="109" t="s">
        <v>598</v>
      </c>
      <c r="D410" s="109" t="s">
        <v>800</v>
      </c>
      <c r="E410" s="109" t="s">
        <v>525</v>
      </c>
      <c r="F410" s="109" t="s">
        <v>519</v>
      </c>
      <c r="H410" s="127">
        <v>31.46</v>
      </c>
    </row>
    <row r="411" spans="1:8">
      <c r="A411" s="109" t="s">
        <v>1068</v>
      </c>
      <c r="B411" s="109" t="s">
        <v>1067</v>
      </c>
      <c r="C411" s="109" t="s">
        <v>598</v>
      </c>
      <c r="D411" s="109" t="s">
        <v>800</v>
      </c>
      <c r="E411" s="109" t="s">
        <v>525</v>
      </c>
      <c r="F411" s="109" t="s">
        <v>519</v>
      </c>
      <c r="H411" s="127">
        <v>31.46</v>
      </c>
    </row>
    <row r="412" spans="1:8">
      <c r="A412" s="109" t="s">
        <v>1066</v>
      </c>
      <c r="B412" s="109" t="s">
        <v>1065</v>
      </c>
      <c r="C412" s="109" t="s">
        <v>598</v>
      </c>
      <c r="D412" s="109" t="s">
        <v>544</v>
      </c>
      <c r="E412" s="109" t="s">
        <v>525</v>
      </c>
      <c r="F412" s="109" t="s">
        <v>519</v>
      </c>
      <c r="H412" s="127">
        <v>31.46</v>
      </c>
    </row>
    <row r="413" spans="1:8">
      <c r="A413" s="109" t="s">
        <v>1064</v>
      </c>
      <c r="B413" s="109" t="s">
        <v>1063</v>
      </c>
      <c r="C413" s="109" t="s">
        <v>598</v>
      </c>
      <c r="D413" s="109" t="s">
        <v>544</v>
      </c>
      <c r="E413" s="109" t="s">
        <v>525</v>
      </c>
      <c r="F413" s="109" t="s">
        <v>519</v>
      </c>
      <c r="H413" s="127">
        <v>31.46</v>
      </c>
    </row>
    <row r="414" spans="1:8">
      <c r="A414" s="109" t="s">
        <v>1062</v>
      </c>
      <c r="B414" s="109" t="s">
        <v>256</v>
      </c>
      <c r="C414" s="109" t="s">
        <v>615</v>
      </c>
      <c r="D414" s="109" t="s">
        <v>614</v>
      </c>
      <c r="E414" s="109" t="s">
        <v>525</v>
      </c>
      <c r="F414" s="109" t="s">
        <v>519</v>
      </c>
      <c r="H414" s="109">
        <f>VLOOKUP(B414&amp;"Water"&amp;"Inside",'EFC Table'!$A$3:$H$502,8,FALSE)</f>
        <v>27.81</v>
      </c>
    </row>
    <row r="415" spans="1:8">
      <c r="A415" s="109" t="s">
        <v>1061</v>
      </c>
      <c r="B415" s="109" t="s">
        <v>407</v>
      </c>
      <c r="C415" s="109" t="s">
        <v>584</v>
      </c>
      <c r="D415" s="109" t="s">
        <v>535</v>
      </c>
      <c r="E415" s="109" t="s">
        <v>525</v>
      </c>
      <c r="F415" s="109" t="s">
        <v>520</v>
      </c>
      <c r="H415" s="109">
        <f>VLOOKUP(B415&amp;"Water"&amp;"Inside",'EFC Table'!$A$3:$H$502,8,FALSE)</f>
        <v>36.5</v>
      </c>
    </row>
    <row r="416" spans="1:8">
      <c r="A416" s="109" t="s">
        <v>1060</v>
      </c>
      <c r="B416" s="109" t="s">
        <v>257</v>
      </c>
      <c r="C416" s="109" t="s">
        <v>618</v>
      </c>
      <c r="D416" s="109" t="s">
        <v>617</v>
      </c>
      <c r="E416" s="109" t="s">
        <v>525</v>
      </c>
      <c r="F416" s="109" t="s">
        <v>520</v>
      </c>
      <c r="H416" s="109">
        <f>VLOOKUP(B416&amp;"Water"&amp;"Inside",'EFC Table'!$A$3:$H$502,8,FALSE)</f>
        <v>44.54</v>
      </c>
    </row>
    <row r="417" spans="1:8">
      <c r="A417" s="109" t="s">
        <v>1059</v>
      </c>
      <c r="B417" s="109" t="s">
        <v>258</v>
      </c>
      <c r="C417" s="109" t="s">
        <v>677</v>
      </c>
      <c r="D417" s="109" t="s">
        <v>614</v>
      </c>
      <c r="E417" s="109" t="s">
        <v>525</v>
      </c>
      <c r="F417" s="109" t="s">
        <v>520</v>
      </c>
      <c r="H417" s="109">
        <f>VLOOKUP(B417&amp;"Water"&amp;"Inside",'EFC Table'!$A$3:$H$502,8,FALSE)</f>
        <v>15.5</v>
      </c>
    </row>
    <row r="418" spans="1:8" hidden="1">
      <c r="A418" s="109" t="s">
        <v>1058</v>
      </c>
      <c r="B418" s="109" t="s">
        <v>1057</v>
      </c>
      <c r="C418" s="109" t="s">
        <v>522</v>
      </c>
      <c r="D418" s="109" t="s">
        <v>521</v>
      </c>
      <c r="E418" s="109" t="s">
        <v>520</v>
      </c>
      <c r="F418" s="109" t="s">
        <v>519</v>
      </c>
      <c r="H418" s="109" t="e">
        <f>VLOOKUP(B418&amp;"Water"&amp;"Inside",'EFC Table'!$A$3:$H$502,8,FALSE)</f>
        <v>#N/A</v>
      </c>
    </row>
    <row r="419" spans="1:8">
      <c r="A419" s="109" t="s">
        <v>1056</v>
      </c>
      <c r="B419" s="109" t="s">
        <v>259</v>
      </c>
      <c r="C419" s="109" t="s">
        <v>668</v>
      </c>
      <c r="D419" s="109" t="s">
        <v>535</v>
      </c>
      <c r="E419" s="109" t="s">
        <v>525</v>
      </c>
      <c r="F419" s="109" t="s">
        <v>520</v>
      </c>
      <c r="H419" s="109">
        <f>VLOOKUP(B419&amp;"Water"&amp;"Inside",'EFC Table'!$A$3:$H$502,8,FALSE)</f>
        <v>38.67</v>
      </c>
    </row>
    <row r="420" spans="1:8">
      <c r="A420" s="109" t="s">
        <v>1055</v>
      </c>
      <c r="B420" s="109" t="s">
        <v>260</v>
      </c>
      <c r="C420" s="109" t="s">
        <v>704</v>
      </c>
      <c r="D420" s="109" t="s">
        <v>535</v>
      </c>
      <c r="E420" s="109" t="s">
        <v>525</v>
      </c>
      <c r="F420" s="109" t="s">
        <v>520</v>
      </c>
      <c r="H420" s="109">
        <f>VLOOKUP(B420&amp;"Water"&amp;"Inside",'EFC Table'!$A$3:$H$502,8,FALSE)</f>
        <v>25.53</v>
      </c>
    </row>
    <row r="421" spans="1:8">
      <c r="A421" s="109" t="s">
        <v>1054</v>
      </c>
      <c r="B421" s="109" t="s">
        <v>261</v>
      </c>
      <c r="C421" s="109" t="s">
        <v>697</v>
      </c>
      <c r="D421" s="109" t="s">
        <v>535</v>
      </c>
      <c r="E421" s="109" t="s">
        <v>525</v>
      </c>
      <c r="F421" s="109" t="s">
        <v>520</v>
      </c>
      <c r="H421" s="109">
        <f>VLOOKUP(B421&amp;"Water"&amp;"Inside",'EFC Table'!$A$3:$H$502,8,FALSE)</f>
        <v>40.299999999999997</v>
      </c>
    </row>
    <row r="422" spans="1:8">
      <c r="A422" s="109" t="s">
        <v>1053</v>
      </c>
      <c r="B422" s="109" t="s">
        <v>408</v>
      </c>
      <c r="C422" s="109" t="s">
        <v>686</v>
      </c>
      <c r="D422" s="109" t="s">
        <v>614</v>
      </c>
      <c r="E422" s="109" t="s">
        <v>525</v>
      </c>
      <c r="F422" s="109" t="s">
        <v>520</v>
      </c>
      <c r="H422" s="109">
        <f>VLOOKUP(B422&amp;"Water"&amp;"Inside",'EFC Table'!$A$3:$H$502,8,FALSE)</f>
        <v>25.56</v>
      </c>
    </row>
    <row r="423" spans="1:8">
      <c r="A423" s="109" t="s">
        <v>1052</v>
      </c>
      <c r="B423" s="109" t="s">
        <v>409</v>
      </c>
      <c r="C423" s="109" t="s">
        <v>608</v>
      </c>
      <c r="D423" s="109" t="s">
        <v>521</v>
      </c>
      <c r="E423" s="109" t="s">
        <v>525</v>
      </c>
      <c r="F423" s="109" t="s">
        <v>520</v>
      </c>
      <c r="H423" s="109">
        <f>VLOOKUP(B423&amp;"Water"&amp;"Inside",'EFC Table'!$A$3:$H$502,8,FALSE)</f>
        <v>24.66</v>
      </c>
    </row>
    <row r="424" spans="1:8">
      <c r="A424" s="109" t="s">
        <v>1051</v>
      </c>
      <c r="B424" s="109" t="s">
        <v>1050</v>
      </c>
      <c r="C424" s="109" t="s">
        <v>631</v>
      </c>
      <c r="D424" s="109" t="s">
        <v>559</v>
      </c>
      <c r="E424" s="109" t="s">
        <v>525</v>
      </c>
      <c r="F424" s="109" t="s">
        <v>520</v>
      </c>
      <c r="H424" s="109">
        <f>VLOOKUP(B424&amp;"Water"&amp;"Inside",'EFC Table'!$A$3:$H$502,8,FALSE)</f>
        <v>39.42</v>
      </c>
    </row>
    <row r="425" spans="1:8">
      <c r="A425" s="109" t="s">
        <v>1049</v>
      </c>
      <c r="B425" s="109" t="s">
        <v>1048</v>
      </c>
      <c r="C425" s="109" t="s">
        <v>584</v>
      </c>
      <c r="D425" s="109" t="s">
        <v>535</v>
      </c>
      <c r="E425" s="109" t="s">
        <v>525</v>
      </c>
      <c r="F425" s="109" t="s">
        <v>520</v>
      </c>
      <c r="H425" s="109">
        <f>VLOOKUP(B425&amp;"Water"&amp;"Inside",'EFC Table'!$A$3:$H$502,8,FALSE)</f>
        <v>27.67</v>
      </c>
    </row>
    <row r="426" spans="1:8">
      <c r="A426" s="109" t="s">
        <v>1047</v>
      </c>
      <c r="B426" s="109" t="s">
        <v>491</v>
      </c>
      <c r="C426" s="109" t="s">
        <v>189</v>
      </c>
      <c r="D426" s="109" t="s">
        <v>547</v>
      </c>
      <c r="E426" s="109" t="s">
        <v>525</v>
      </c>
      <c r="F426" s="109" t="s">
        <v>520</v>
      </c>
      <c r="H426" s="109">
        <f>VLOOKUP(B426&amp;"Water"&amp;"Inside",'EFC Table'!$A$3:$H$502,8,FALSE)</f>
        <v>35</v>
      </c>
    </row>
    <row r="427" spans="1:8">
      <c r="A427" s="109" t="s">
        <v>1046</v>
      </c>
      <c r="B427" s="109" t="s">
        <v>262</v>
      </c>
      <c r="C427" s="109" t="s">
        <v>1045</v>
      </c>
      <c r="D427" s="109" t="s">
        <v>1044</v>
      </c>
      <c r="E427" s="109" t="s">
        <v>525</v>
      </c>
      <c r="F427" s="109" t="s">
        <v>520</v>
      </c>
      <c r="H427" s="109">
        <f>VLOOKUP(B427&amp;"Water"&amp;"Inside",'EFC Table'!$A$3:$H$502,8,FALSE)</f>
        <v>33.700000000000003</v>
      </c>
    </row>
    <row r="428" spans="1:8">
      <c r="A428" s="109" t="s">
        <v>1043</v>
      </c>
      <c r="B428" s="109" t="s">
        <v>263</v>
      </c>
      <c r="C428" s="109" t="s">
        <v>735</v>
      </c>
      <c r="D428" s="109" t="s">
        <v>526</v>
      </c>
      <c r="E428" s="109" t="s">
        <v>525</v>
      </c>
      <c r="F428" s="109" t="s">
        <v>520</v>
      </c>
      <c r="H428" s="109">
        <f>VLOOKUP(B428&amp;"Water"&amp;"Inside",'EFC Table'!$A$3:$H$502,8,FALSE)</f>
        <v>42.05</v>
      </c>
    </row>
    <row r="429" spans="1:8" hidden="1">
      <c r="A429" s="109" t="s">
        <v>1042</v>
      </c>
      <c r="B429" s="109" t="s">
        <v>1041</v>
      </c>
      <c r="C429" s="109" t="s">
        <v>764</v>
      </c>
      <c r="D429" s="109" t="s">
        <v>566</v>
      </c>
      <c r="E429" s="109" t="s">
        <v>520</v>
      </c>
      <c r="F429" s="109" t="s">
        <v>520</v>
      </c>
      <c r="H429" s="109" t="e">
        <f>VLOOKUP(B429&amp;"Water"&amp;"Inside",'EFC Table'!$A$3:$H$502,8,FALSE)</f>
        <v>#N/A</v>
      </c>
    </row>
    <row r="430" spans="1:8">
      <c r="A430" s="109" t="s">
        <v>1040</v>
      </c>
      <c r="B430" s="109" t="s">
        <v>1039</v>
      </c>
      <c r="C430" s="109" t="s">
        <v>764</v>
      </c>
      <c r="D430" s="109" t="s">
        <v>566</v>
      </c>
      <c r="E430" s="109" t="s">
        <v>525</v>
      </c>
      <c r="F430" s="109" t="s">
        <v>520</v>
      </c>
      <c r="H430" s="109">
        <f>VLOOKUP(B430&amp;"Water"&amp;"Inside",'EFC Table'!$A$3:$H$502,8,FALSE)</f>
        <v>65</v>
      </c>
    </row>
    <row r="431" spans="1:8" hidden="1">
      <c r="A431" s="109" t="s">
        <v>1038</v>
      </c>
      <c r="B431" s="109" t="s">
        <v>1037</v>
      </c>
      <c r="C431" s="109" t="s">
        <v>764</v>
      </c>
      <c r="D431" s="109" t="s">
        <v>566</v>
      </c>
      <c r="E431" s="109" t="s">
        <v>520</v>
      </c>
      <c r="F431" s="109" t="s">
        <v>520</v>
      </c>
      <c r="H431" s="109" t="e">
        <f>VLOOKUP(B431&amp;"Water"&amp;"Inside",'EFC Table'!$A$3:$H$502,8,FALSE)</f>
        <v>#N/A</v>
      </c>
    </row>
    <row r="432" spans="1:8">
      <c r="A432" s="109" t="s">
        <v>1036</v>
      </c>
      <c r="B432" s="109" t="s">
        <v>264</v>
      </c>
      <c r="C432" s="109" t="s">
        <v>764</v>
      </c>
      <c r="D432" s="109" t="s">
        <v>566</v>
      </c>
      <c r="E432" s="109" t="s">
        <v>525</v>
      </c>
      <c r="F432" s="109" t="s">
        <v>520</v>
      </c>
      <c r="H432" s="109">
        <f>VLOOKUP(B432&amp;"Water"&amp;"Inside",'EFC Table'!$A$3:$H$502,8,FALSE)</f>
        <v>37</v>
      </c>
    </row>
    <row r="433" spans="1:8">
      <c r="A433" s="109" t="s">
        <v>1035</v>
      </c>
      <c r="B433" s="109" t="s">
        <v>1034</v>
      </c>
      <c r="C433" s="109" t="s">
        <v>98</v>
      </c>
      <c r="D433" s="109" t="s">
        <v>544</v>
      </c>
      <c r="E433" s="109" t="s">
        <v>525</v>
      </c>
      <c r="F433" s="109" t="s">
        <v>520</v>
      </c>
      <c r="H433" s="109" t="e">
        <f>VLOOKUP(B433&amp;"Water"&amp;"Inside",'EFC Table'!$A$3:$H$502,8,FALSE)</f>
        <v>#N/A</v>
      </c>
    </row>
    <row r="434" spans="1:8">
      <c r="A434" s="109" t="s">
        <v>1033</v>
      </c>
      <c r="B434" s="109" t="s">
        <v>1032</v>
      </c>
      <c r="C434" s="109" t="s">
        <v>220</v>
      </c>
      <c r="D434" s="109" t="s">
        <v>521</v>
      </c>
      <c r="E434" s="109" t="s">
        <v>525</v>
      </c>
      <c r="F434" s="109" t="s">
        <v>519</v>
      </c>
      <c r="H434" s="109" t="e">
        <f>VLOOKUP(B434&amp;"Water"&amp;"Inside",'EFC Table'!$A$3:$H$502,8,FALSE)</f>
        <v>#N/A</v>
      </c>
    </row>
    <row r="435" spans="1:8">
      <c r="A435" s="109" t="s">
        <v>1031</v>
      </c>
      <c r="B435" s="109" t="s">
        <v>265</v>
      </c>
      <c r="C435" s="109" t="s">
        <v>672</v>
      </c>
      <c r="D435" s="109" t="s">
        <v>521</v>
      </c>
      <c r="E435" s="109" t="s">
        <v>525</v>
      </c>
      <c r="F435" s="109" t="s">
        <v>520</v>
      </c>
      <c r="H435" s="109">
        <f>VLOOKUP(B435&amp;"Water"&amp;"Inside",'EFC Table'!$A$3:$H$502,8,FALSE)</f>
        <v>36.770000000000003</v>
      </c>
    </row>
    <row r="436" spans="1:8" hidden="1">
      <c r="A436" s="109" t="s">
        <v>1030</v>
      </c>
      <c r="B436" s="109" t="s">
        <v>1029</v>
      </c>
      <c r="C436" s="109" t="s">
        <v>545</v>
      </c>
      <c r="D436" s="109" t="s">
        <v>607</v>
      </c>
      <c r="E436" s="109" t="s">
        <v>520</v>
      </c>
      <c r="F436" s="109" t="s">
        <v>520</v>
      </c>
      <c r="H436" s="109" t="e">
        <f>VLOOKUP(B436&amp;"Water"&amp;"Inside",'EFC Table'!$A$3:$H$502,8,FALSE)</f>
        <v>#N/A</v>
      </c>
    </row>
    <row r="437" spans="1:8" hidden="1">
      <c r="A437" s="109" t="s">
        <v>1028</v>
      </c>
      <c r="B437" s="109" t="s">
        <v>1027</v>
      </c>
      <c r="C437" s="109" t="s">
        <v>545</v>
      </c>
      <c r="D437" s="109" t="s">
        <v>607</v>
      </c>
      <c r="E437" s="109" t="s">
        <v>520</v>
      </c>
      <c r="F437" s="109" t="s">
        <v>520</v>
      </c>
      <c r="H437" s="109" t="e">
        <f>VLOOKUP(B437&amp;"Water"&amp;"Inside",'EFC Table'!$A$3:$H$502,8,FALSE)</f>
        <v>#N/A</v>
      </c>
    </row>
    <row r="438" spans="1:8">
      <c r="A438" s="109" t="s">
        <v>1026</v>
      </c>
      <c r="B438" s="109" t="s">
        <v>452</v>
      </c>
      <c r="C438" s="109" t="s">
        <v>732</v>
      </c>
      <c r="D438" s="109" t="s">
        <v>760</v>
      </c>
      <c r="E438" s="109" t="s">
        <v>525</v>
      </c>
      <c r="F438" s="109" t="s">
        <v>520</v>
      </c>
      <c r="H438" s="109">
        <f>VLOOKUP(B438&amp;"Water"&amp;"Inside",'EFC Table'!$A$3:$H$502,8,FALSE)</f>
        <v>32.1</v>
      </c>
    </row>
    <row r="439" spans="1:8">
      <c r="A439" s="109" t="s">
        <v>1025</v>
      </c>
      <c r="B439" s="109" t="s">
        <v>266</v>
      </c>
      <c r="C439" s="109" t="s">
        <v>618</v>
      </c>
      <c r="D439" s="109" t="s">
        <v>617</v>
      </c>
      <c r="E439" s="109" t="s">
        <v>525</v>
      </c>
      <c r="F439" s="109" t="s">
        <v>520</v>
      </c>
      <c r="H439" s="109">
        <f>VLOOKUP(B439&amp;"Water"&amp;"Inside",'EFC Table'!$A$3:$H$502,8,FALSE)</f>
        <v>46.19</v>
      </c>
    </row>
    <row r="440" spans="1:8">
      <c r="A440" s="109" t="s">
        <v>1024</v>
      </c>
      <c r="B440" s="109" t="s">
        <v>267</v>
      </c>
      <c r="C440" s="109" t="s">
        <v>780</v>
      </c>
      <c r="D440" s="109" t="s">
        <v>685</v>
      </c>
      <c r="E440" s="109" t="s">
        <v>525</v>
      </c>
      <c r="F440" s="109" t="s">
        <v>519</v>
      </c>
      <c r="H440" s="109">
        <f>VLOOKUP(B440&amp;"Water"&amp;"Inside",'EFC Table'!$A$3:$H$502,8,FALSE)</f>
        <v>68.040000000000006</v>
      </c>
    </row>
    <row r="441" spans="1:8">
      <c r="A441" s="109" t="s">
        <v>1023</v>
      </c>
      <c r="B441" s="109" t="s">
        <v>268</v>
      </c>
      <c r="C441" s="109" t="s">
        <v>690</v>
      </c>
      <c r="D441" s="109" t="s">
        <v>689</v>
      </c>
      <c r="E441" s="109" t="s">
        <v>525</v>
      </c>
      <c r="F441" s="109" t="s">
        <v>520</v>
      </c>
      <c r="H441" s="109">
        <f>VLOOKUP(B441&amp;"Water"&amp;"Inside",'EFC Table'!$A$3:$H$502,8,FALSE)</f>
        <v>32.25</v>
      </c>
    </row>
    <row r="442" spans="1:8" hidden="1">
      <c r="A442" s="109" t="s">
        <v>1022</v>
      </c>
      <c r="B442" s="109" t="s">
        <v>1021</v>
      </c>
      <c r="C442" s="109" t="s">
        <v>545</v>
      </c>
      <c r="D442" s="109" t="s">
        <v>607</v>
      </c>
      <c r="E442" s="109" t="s">
        <v>520</v>
      </c>
      <c r="F442" s="109" t="s">
        <v>520</v>
      </c>
      <c r="H442" s="109" t="e">
        <f>VLOOKUP(B442&amp;"Water"&amp;"Inside",'EFC Table'!$A$3:$H$502,8,FALSE)</f>
        <v>#N/A</v>
      </c>
    </row>
    <row r="443" spans="1:8">
      <c r="A443" s="109" t="s">
        <v>1020</v>
      </c>
      <c r="B443" s="109" t="s">
        <v>269</v>
      </c>
      <c r="C443" s="109" t="s">
        <v>641</v>
      </c>
      <c r="D443" s="109" t="s">
        <v>532</v>
      </c>
      <c r="E443" s="109" t="s">
        <v>525</v>
      </c>
      <c r="F443" s="109" t="s">
        <v>519</v>
      </c>
      <c r="H443" s="109">
        <f>VLOOKUP(B443&amp;"Water"&amp;"Inside",'EFC Table'!$A$3:$H$502,8,FALSE)</f>
        <v>52.75</v>
      </c>
    </row>
    <row r="444" spans="1:8">
      <c r="A444" s="109" t="s">
        <v>1019</v>
      </c>
      <c r="B444" s="109" t="s">
        <v>1018</v>
      </c>
      <c r="C444" s="109" t="s">
        <v>220</v>
      </c>
      <c r="D444" s="109" t="s">
        <v>521</v>
      </c>
      <c r="E444" s="109" t="s">
        <v>525</v>
      </c>
      <c r="F444" s="109" t="s">
        <v>520</v>
      </c>
      <c r="H444" s="109">
        <f>VLOOKUP(B444&amp;"Water"&amp;"Inside",'EFC Table'!$A$3:$H$502,8,FALSE)</f>
        <v>63</v>
      </c>
    </row>
    <row r="445" spans="1:8">
      <c r="A445" s="109" t="s">
        <v>1017</v>
      </c>
      <c r="B445" s="109" t="s">
        <v>1016</v>
      </c>
      <c r="C445" s="109" t="s">
        <v>618</v>
      </c>
      <c r="D445" s="109" t="s">
        <v>617</v>
      </c>
      <c r="E445" s="109" t="s">
        <v>525</v>
      </c>
      <c r="F445" s="109" t="s">
        <v>520</v>
      </c>
      <c r="H445" s="109" t="e">
        <f>VLOOKUP(B445&amp;"Water"&amp;"Inside",'EFC Table'!$A$3:$H$502,8,FALSE)</f>
        <v>#N/A</v>
      </c>
    </row>
    <row r="446" spans="1:8">
      <c r="A446" s="109" t="s">
        <v>1015</v>
      </c>
      <c r="B446" s="109" t="s">
        <v>270</v>
      </c>
      <c r="C446" s="109" t="s">
        <v>584</v>
      </c>
      <c r="D446" s="109" t="s">
        <v>535</v>
      </c>
      <c r="E446" s="109" t="s">
        <v>525</v>
      </c>
      <c r="F446" s="109" t="s">
        <v>520</v>
      </c>
      <c r="H446" s="109">
        <f>VLOOKUP(B446&amp;"Water"&amp;"Inside",'EFC Table'!$A$3:$H$502,8,FALSE)</f>
        <v>30.74</v>
      </c>
    </row>
    <row r="447" spans="1:8">
      <c r="A447" s="109" t="s">
        <v>1014</v>
      </c>
      <c r="B447" s="109" t="s">
        <v>1013</v>
      </c>
      <c r="C447" s="109" t="s">
        <v>548</v>
      </c>
      <c r="D447" s="109" t="s">
        <v>532</v>
      </c>
      <c r="E447" s="109" t="s">
        <v>525</v>
      </c>
      <c r="F447" s="109" t="s">
        <v>519</v>
      </c>
      <c r="H447" s="127">
        <v>64.5</v>
      </c>
    </row>
    <row r="448" spans="1:8" hidden="1">
      <c r="A448" s="109" t="s">
        <v>1012</v>
      </c>
      <c r="B448" s="109" t="s">
        <v>1011</v>
      </c>
      <c r="C448" s="109" t="s">
        <v>548</v>
      </c>
      <c r="D448" s="109" t="s">
        <v>547</v>
      </c>
      <c r="E448" s="109" t="s">
        <v>520</v>
      </c>
      <c r="F448" s="109" t="s">
        <v>520</v>
      </c>
      <c r="H448" s="109" t="e">
        <f>VLOOKUP(B448&amp;"Water"&amp;"Inside",'EFC Table'!$A$3:$H$502,8,FALSE)</f>
        <v>#N/A</v>
      </c>
    </row>
    <row r="449" spans="1:8">
      <c r="A449" s="109" t="s">
        <v>1010</v>
      </c>
      <c r="B449" s="109" t="s">
        <v>1009</v>
      </c>
      <c r="C449" s="109" t="s">
        <v>548</v>
      </c>
      <c r="D449" s="109" t="s">
        <v>532</v>
      </c>
      <c r="E449" s="109" t="s">
        <v>525</v>
      </c>
      <c r="F449" s="109" t="s">
        <v>520</v>
      </c>
      <c r="H449" s="127">
        <v>64.5</v>
      </c>
    </row>
    <row r="450" spans="1:8">
      <c r="A450" s="109" t="s">
        <v>1008</v>
      </c>
      <c r="B450" s="109" t="s">
        <v>1007</v>
      </c>
      <c r="C450" s="109" t="s">
        <v>548</v>
      </c>
      <c r="D450" s="109" t="s">
        <v>547</v>
      </c>
      <c r="E450" s="109" t="s">
        <v>525</v>
      </c>
      <c r="F450" s="109" t="s">
        <v>520</v>
      </c>
      <c r="H450" s="127">
        <v>64.5</v>
      </c>
    </row>
    <row r="451" spans="1:8">
      <c r="A451" s="109" t="s">
        <v>1006</v>
      </c>
      <c r="B451" s="109" t="s">
        <v>1005</v>
      </c>
      <c r="C451" s="109" t="s">
        <v>548</v>
      </c>
      <c r="D451" s="109" t="s">
        <v>554</v>
      </c>
      <c r="E451" s="109" t="s">
        <v>525</v>
      </c>
      <c r="F451" s="109" t="s">
        <v>520</v>
      </c>
      <c r="H451" s="127">
        <v>64.5</v>
      </c>
    </row>
    <row r="452" spans="1:8" hidden="1">
      <c r="A452" s="109" t="s">
        <v>1004</v>
      </c>
      <c r="B452" s="109" t="s">
        <v>1003</v>
      </c>
      <c r="C452" s="109" t="s">
        <v>548</v>
      </c>
      <c r="D452" s="109" t="s">
        <v>547</v>
      </c>
      <c r="E452" s="109" t="s">
        <v>520</v>
      </c>
      <c r="F452" s="109" t="s">
        <v>520</v>
      </c>
      <c r="H452" s="109" t="e">
        <f>VLOOKUP(B452&amp;"Water"&amp;"Inside",'EFC Table'!$A$3:$H$502,8,FALSE)</f>
        <v>#N/A</v>
      </c>
    </row>
    <row r="453" spans="1:8" hidden="1">
      <c r="A453" s="109" t="s">
        <v>1002</v>
      </c>
      <c r="B453" s="109" t="s">
        <v>1001</v>
      </c>
      <c r="C453" s="109" t="s">
        <v>548</v>
      </c>
      <c r="D453" s="109" t="s">
        <v>547</v>
      </c>
      <c r="E453" s="109" t="s">
        <v>520</v>
      </c>
      <c r="F453" s="109" t="s">
        <v>520</v>
      </c>
      <c r="H453" s="109" t="e">
        <f>VLOOKUP(B453&amp;"Water"&amp;"Inside",'EFC Table'!$A$3:$H$502,8,FALSE)</f>
        <v>#N/A</v>
      </c>
    </row>
    <row r="454" spans="1:8">
      <c r="A454" s="109" t="s">
        <v>1000</v>
      </c>
      <c r="B454" s="109" t="s">
        <v>999</v>
      </c>
      <c r="C454" s="109" t="s">
        <v>548</v>
      </c>
      <c r="D454" s="109" t="s">
        <v>532</v>
      </c>
      <c r="E454" s="109" t="s">
        <v>525</v>
      </c>
      <c r="F454" s="109" t="s">
        <v>520</v>
      </c>
      <c r="H454" s="127">
        <v>64.5</v>
      </c>
    </row>
    <row r="455" spans="1:8" hidden="1">
      <c r="A455" s="109" t="s">
        <v>998</v>
      </c>
      <c r="B455" s="109" t="s">
        <v>997</v>
      </c>
      <c r="C455" s="109" t="s">
        <v>548</v>
      </c>
      <c r="D455" s="109" t="s">
        <v>532</v>
      </c>
      <c r="E455" s="109" t="s">
        <v>520</v>
      </c>
      <c r="F455" s="109" t="s">
        <v>520</v>
      </c>
      <c r="H455" s="109" t="e">
        <f>VLOOKUP(B455&amp;"Water"&amp;"Inside",'EFC Table'!$A$3:$H$502,8,FALSE)</f>
        <v>#N/A</v>
      </c>
    </row>
    <row r="456" spans="1:8">
      <c r="A456" s="109" t="s">
        <v>996</v>
      </c>
      <c r="B456" s="109" t="s">
        <v>995</v>
      </c>
      <c r="C456" s="109" t="s">
        <v>548</v>
      </c>
      <c r="D456" s="109" t="s">
        <v>532</v>
      </c>
      <c r="E456" s="109" t="s">
        <v>525</v>
      </c>
      <c r="F456" s="109" t="s">
        <v>520</v>
      </c>
      <c r="H456" s="127">
        <v>64.5</v>
      </c>
    </row>
    <row r="457" spans="1:8">
      <c r="A457" s="109" t="s">
        <v>994</v>
      </c>
      <c r="B457" s="109" t="s">
        <v>993</v>
      </c>
      <c r="C457" s="109" t="s">
        <v>764</v>
      </c>
      <c r="D457" s="109" t="s">
        <v>566</v>
      </c>
      <c r="E457" s="109" t="s">
        <v>525</v>
      </c>
      <c r="F457" s="109" t="s">
        <v>520</v>
      </c>
      <c r="H457" s="127">
        <v>65</v>
      </c>
    </row>
    <row r="458" spans="1:8" hidden="1">
      <c r="A458" s="109" t="s">
        <v>992</v>
      </c>
      <c r="B458" s="109" t="s">
        <v>991</v>
      </c>
      <c r="C458" s="109" t="s">
        <v>98</v>
      </c>
      <c r="D458" s="109" t="s">
        <v>544</v>
      </c>
      <c r="E458" s="109" t="s">
        <v>520</v>
      </c>
      <c r="F458" s="109" t="s">
        <v>520</v>
      </c>
      <c r="H458" s="109" t="e">
        <f>VLOOKUP(B458&amp;"Water"&amp;"Inside",'EFC Table'!$A$3:$H$502,8,FALSE)</f>
        <v>#N/A</v>
      </c>
    </row>
    <row r="459" spans="1:8" hidden="1">
      <c r="A459" s="109" t="s">
        <v>990</v>
      </c>
      <c r="B459" s="109" t="s">
        <v>989</v>
      </c>
      <c r="C459" s="109" t="s">
        <v>916</v>
      </c>
      <c r="D459" s="109" t="s">
        <v>664</v>
      </c>
      <c r="E459" s="109" t="s">
        <v>520</v>
      </c>
      <c r="F459" s="109" t="s">
        <v>520</v>
      </c>
      <c r="H459" s="109" t="e">
        <f>VLOOKUP(B459&amp;"Water"&amp;"Inside",'EFC Table'!$A$3:$H$502,8,FALSE)</f>
        <v>#N/A</v>
      </c>
    </row>
    <row r="460" spans="1:8">
      <c r="A460" s="109" t="s">
        <v>988</v>
      </c>
      <c r="B460" s="109" t="s">
        <v>272</v>
      </c>
      <c r="C460" s="109" t="s">
        <v>753</v>
      </c>
      <c r="D460" s="109" t="s">
        <v>559</v>
      </c>
      <c r="E460" s="109" t="s">
        <v>525</v>
      </c>
      <c r="F460" s="109" t="s">
        <v>519</v>
      </c>
      <c r="H460" s="109">
        <f>VLOOKUP(B460&amp;"Water"&amp;"Inside",'EFC Table'!$A$3:$H$502,8,FALSE)</f>
        <v>50.8</v>
      </c>
    </row>
    <row r="461" spans="1:8" hidden="1">
      <c r="A461" s="109" t="s">
        <v>987</v>
      </c>
      <c r="B461" s="109" t="s">
        <v>986</v>
      </c>
      <c r="C461" s="109" t="s">
        <v>721</v>
      </c>
      <c r="D461" s="109" t="s">
        <v>603</v>
      </c>
      <c r="E461" s="109" t="s">
        <v>520</v>
      </c>
      <c r="F461" s="109" t="s">
        <v>520</v>
      </c>
      <c r="H461" s="109" t="e">
        <f>VLOOKUP(B461&amp;"Water"&amp;"Inside",'EFC Table'!$A$3:$H$502,8,FALSE)</f>
        <v>#N/A</v>
      </c>
    </row>
    <row r="462" spans="1:8" hidden="1">
      <c r="A462" s="109" t="s">
        <v>985</v>
      </c>
      <c r="B462" s="109" t="s">
        <v>984</v>
      </c>
      <c r="C462" s="109" t="s">
        <v>582</v>
      </c>
      <c r="D462" s="109" t="s">
        <v>532</v>
      </c>
      <c r="E462" s="109" t="s">
        <v>520</v>
      </c>
      <c r="F462" s="109" t="s">
        <v>520</v>
      </c>
      <c r="H462" s="109" t="e">
        <f>VLOOKUP(B462&amp;"Water"&amp;"Inside",'EFC Table'!$A$3:$H$502,8,FALSE)</f>
        <v>#N/A</v>
      </c>
    </row>
    <row r="463" spans="1:8">
      <c r="A463" s="109" t="s">
        <v>983</v>
      </c>
      <c r="B463" s="109" t="s">
        <v>273</v>
      </c>
      <c r="C463" s="109" t="s">
        <v>98</v>
      </c>
      <c r="D463" s="109" t="s">
        <v>725</v>
      </c>
      <c r="E463" s="109" t="s">
        <v>525</v>
      </c>
      <c r="F463" s="109" t="s">
        <v>519</v>
      </c>
      <c r="H463" s="109">
        <f>VLOOKUP(B463&amp;"Water"&amp;"Inside",'EFC Table'!$A$3:$H$502,8,FALSE)</f>
        <v>37.380000000000003</v>
      </c>
    </row>
    <row r="464" spans="1:8">
      <c r="A464" s="109" t="s">
        <v>982</v>
      </c>
      <c r="B464" s="109" t="s">
        <v>274</v>
      </c>
      <c r="C464" s="109" t="s">
        <v>753</v>
      </c>
      <c r="D464" s="109" t="s">
        <v>559</v>
      </c>
      <c r="E464" s="109" t="s">
        <v>525</v>
      </c>
      <c r="F464" s="109" t="s">
        <v>519</v>
      </c>
      <c r="H464" s="109">
        <f>VLOOKUP(B464&amp;"Water"&amp;"Inside",'EFC Table'!$A$3:$H$502,8,FALSE)</f>
        <v>36.380000000000003</v>
      </c>
    </row>
    <row r="465" spans="1:8">
      <c r="A465" s="109" t="s">
        <v>981</v>
      </c>
      <c r="B465" s="109" t="s">
        <v>275</v>
      </c>
      <c r="C465" s="109" t="s">
        <v>98</v>
      </c>
      <c r="D465" s="109" t="s">
        <v>725</v>
      </c>
      <c r="E465" s="109" t="s">
        <v>525</v>
      </c>
      <c r="F465" s="109" t="s">
        <v>519</v>
      </c>
      <c r="H465" s="109">
        <f>VLOOKUP(B465&amp;"Water"&amp;"Inside",'EFC Table'!$A$3:$H$502,8,FALSE)</f>
        <v>46.85</v>
      </c>
    </row>
    <row r="466" spans="1:8">
      <c r="A466" s="109" t="s">
        <v>980</v>
      </c>
      <c r="B466" s="109" t="s">
        <v>979</v>
      </c>
      <c r="C466" s="109" t="s">
        <v>978</v>
      </c>
      <c r="D466" s="109" t="s">
        <v>636</v>
      </c>
      <c r="E466" s="109" t="s">
        <v>525</v>
      </c>
      <c r="F466" s="109" t="s">
        <v>520</v>
      </c>
      <c r="H466" s="127">
        <v>53.54</v>
      </c>
    </row>
    <row r="467" spans="1:8">
      <c r="A467" s="109" t="s">
        <v>977</v>
      </c>
      <c r="B467" s="109" t="s">
        <v>410</v>
      </c>
      <c r="C467" s="109" t="s">
        <v>976</v>
      </c>
      <c r="D467" s="109" t="s">
        <v>614</v>
      </c>
      <c r="E467" s="109" t="s">
        <v>525</v>
      </c>
      <c r="F467" s="109" t="s">
        <v>520</v>
      </c>
      <c r="H467" s="109">
        <f>VLOOKUP(B467&amp;"Water"&amp;"Inside",'EFC Table'!$A$3:$H$502,8,FALSE)</f>
        <v>31.7</v>
      </c>
    </row>
    <row r="468" spans="1:8">
      <c r="A468" s="109" t="s">
        <v>975</v>
      </c>
      <c r="B468" s="109" t="s">
        <v>974</v>
      </c>
      <c r="C468" s="109" t="s">
        <v>670</v>
      </c>
      <c r="D468" s="109" t="s">
        <v>544</v>
      </c>
      <c r="E468" s="109" t="s">
        <v>525</v>
      </c>
      <c r="F468" s="109" t="s">
        <v>520</v>
      </c>
      <c r="H468" s="109" t="e">
        <f>VLOOKUP(B468&amp;"Water"&amp;"Inside",'EFC Table'!$A$3:$H$502,8,FALSE)</f>
        <v>#N/A</v>
      </c>
    </row>
    <row r="469" spans="1:8">
      <c r="A469" s="109" t="s">
        <v>973</v>
      </c>
      <c r="B469" s="109" t="s">
        <v>277</v>
      </c>
      <c r="C469" s="109" t="s">
        <v>721</v>
      </c>
      <c r="D469" s="109" t="s">
        <v>603</v>
      </c>
      <c r="E469" s="109" t="s">
        <v>525</v>
      </c>
      <c r="F469" s="109" t="s">
        <v>520</v>
      </c>
      <c r="H469" s="109">
        <f>VLOOKUP(B469&amp;"Water"&amp;"Inside",'EFC Table'!$A$3:$H$502,8,FALSE)</f>
        <v>35.32</v>
      </c>
    </row>
    <row r="470" spans="1:8">
      <c r="A470" s="109" t="s">
        <v>972</v>
      </c>
      <c r="B470" s="109" t="s">
        <v>971</v>
      </c>
      <c r="C470" s="109" t="s">
        <v>968</v>
      </c>
      <c r="D470" s="109" t="s">
        <v>718</v>
      </c>
      <c r="E470" s="109" t="s">
        <v>525</v>
      </c>
      <c r="F470" s="109" t="s">
        <v>520</v>
      </c>
      <c r="H470" s="109">
        <f>VLOOKUP(B470&amp;"Water"&amp;"Inside",'EFC Table'!$A$3:$H$502,8,FALSE)</f>
        <v>51.02</v>
      </c>
    </row>
    <row r="471" spans="1:8">
      <c r="A471" s="109" t="s">
        <v>970</v>
      </c>
      <c r="B471" s="109" t="s">
        <v>969</v>
      </c>
      <c r="C471" s="109" t="s">
        <v>968</v>
      </c>
      <c r="D471" s="109" t="s">
        <v>718</v>
      </c>
      <c r="E471" s="109" t="s">
        <v>525</v>
      </c>
      <c r="F471" s="109" t="s">
        <v>519</v>
      </c>
      <c r="H471" s="109">
        <f>VLOOKUP(B471&amp;"Water"&amp;"Inside",'EFC Table'!$A$3:$H$502,8,FALSE)</f>
        <v>46.4</v>
      </c>
    </row>
    <row r="472" spans="1:8">
      <c r="A472" s="109" t="s">
        <v>967</v>
      </c>
      <c r="B472" s="109" t="s">
        <v>278</v>
      </c>
      <c r="C472" s="109" t="s">
        <v>961</v>
      </c>
      <c r="D472" s="109" t="s">
        <v>521</v>
      </c>
      <c r="E472" s="109" t="s">
        <v>525</v>
      </c>
      <c r="F472" s="109" t="s">
        <v>520</v>
      </c>
      <c r="H472" s="109">
        <f>VLOOKUP(B472&amp;"Water"&amp;"Inside",'EFC Table'!$A$3:$H$502,8,FALSE)</f>
        <v>35.950000000000003</v>
      </c>
    </row>
    <row r="473" spans="1:8">
      <c r="A473" s="109" t="s">
        <v>966</v>
      </c>
      <c r="B473" s="109" t="s">
        <v>965</v>
      </c>
      <c r="C473" s="109" t="s">
        <v>719</v>
      </c>
      <c r="D473" s="109" t="s">
        <v>718</v>
      </c>
      <c r="E473" s="109" t="s">
        <v>525</v>
      </c>
      <c r="F473" s="109" t="s">
        <v>520</v>
      </c>
      <c r="H473" s="109">
        <f>VLOOKUP(B473&amp;"Water"&amp;"Inside",'EFC Table'!$A$3:$H$502,8,FALSE)</f>
        <v>58.15</v>
      </c>
    </row>
    <row r="474" spans="1:8">
      <c r="A474" s="109" t="s">
        <v>964</v>
      </c>
      <c r="B474" s="109" t="s">
        <v>279</v>
      </c>
      <c r="C474" s="109" t="s">
        <v>567</v>
      </c>
      <c r="D474" s="109" t="s">
        <v>566</v>
      </c>
      <c r="E474" s="109" t="s">
        <v>525</v>
      </c>
      <c r="F474" s="109" t="s">
        <v>519</v>
      </c>
      <c r="H474" s="109">
        <f>VLOOKUP(B474&amp;"Water"&amp;"Inside",'EFC Table'!$A$3:$H$502,8,FALSE)</f>
        <v>42.91</v>
      </c>
    </row>
    <row r="475" spans="1:8">
      <c r="A475" s="109" t="s">
        <v>963</v>
      </c>
      <c r="B475" s="109" t="s">
        <v>962</v>
      </c>
      <c r="C475" s="109" t="s">
        <v>961</v>
      </c>
      <c r="D475" s="109" t="s">
        <v>521</v>
      </c>
      <c r="E475" s="109" t="s">
        <v>525</v>
      </c>
      <c r="F475" s="109" t="s">
        <v>520</v>
      </c>
      <c r="H475" s="109">
        <f>VLOOKUP(B475&amp;"Water"&amp;"Inside",'EFC Table'!$A$3:$H$502,8,FALSE)</f>
        <v>41.75</v>
      </c>
    </row>
    <row r="476" spans="1:8">
      <c r="A476" s="109" t="s">
        <v>960</v>
      </c>
      <c r="B476" s="109" t="s">
        <v>280</v>
      </c>
      <c r="C476" s="109" t="s">
        <v>757</v>
      </c>
      <c r="D476" s="109" t="s">
        <v>664</v>
      </c>
      <c r="E476" s="109" t="s">
        <v>525</v>
      </c>
      <c r="F476" s="109" t="s">
        <v>520</v>
      </c>
      <c r="H476" s="109">
        <f>VLOOKUP(B476&amp;"Water"&amp;"Inside",'EFC Table'!$A$3:$H$502,8,FALSE)</f>
        <v>44.6</v>
      </c>
    </row>
    <row r="477" spans="1:8">
      <c r="A477" s="109" t="s">
        <v>959</v>
      </c>
      <c r="B477" s="109" t="s">
        <v>281</v>
      </c>
      <c r="C477" s="109" t="s">
        <v>582</v>
      </c>
      <c r="D477" s="109" t="s">
        <v>566</v>
      </c>
      <c r="E477" s="109" t="s">
        <v>525</v>
      </c>
      <c r="F477" s="109" t="s">
        <v>520</v>
      </c>
      <c r="H477" s="109">
        <f>VLOOKUP(B477&amp;"Water"&amp;"Inside",'EFC Table'!$A$3:$H$502,8,FALSE)</f>
        <v>38</v>
      </c>
    </row>
    <row r="478" spans="1:8">
      <c r="A478" s="109" t="s">
        <v>958</v>
      </c>
      <c r="B478" s="109" t="s">
        <v>282</v>
      </c>
      <c r="C478" s="109" t="s">
        <v>955</v>
      </c>
      <c r="D478" s="109" t="s">
        <v>526</v>
      </c>
      <c r="E478" s="109" t="s">
        <v>525</v>
      </c>
      <c r="F478" s="109" t="s">
        <v>520</v>
      </c>
      <c r="H478" s="109" t="e">
        <f>VLOOKUP(B478&amp;"Water"&amp;"Inside",'EFC Table'!$A$3:$H$502,8,FALSE)</f>
        <v>#N/A</v>
      </c>
    </row>
    <row r="479" spans="1:8">
      <c r="A479" s="109" t="s">
        <v>957</v>
      </c>
      <c r="B479" s="109" t="s">
        <v>956</v>
      </c>
      <c r="C479" s="109" t="s">
        <v>955</v>
      </c>
      <c r="D479" s="109" t="s">
        <v>526</v>
      </c>
      <c r="E479" s="109" t="s">
        <v>525</v>
      </c>
      <c r="F479" s="109" t="s">
        <v>520</v>
      </c>
      <c r="H479" s="109" t="e">
        <f>VLOOKUP(B479&amp;"Water"&amp;"Inside",'EFC Table'!$A$3:$H$502,8,FALSE)</f>
        <v>#N/A</v>
      </c>
    </row>
    <row r="480" spans="1:8">
      <c r="A480" s="109" t="s">
        <v>954</v>
      </c>
      <c r="B480" s="109" t="s">
        <v>283</v>
      </c>
      <c r="C480" s="109" t="s">
        <v>668</v>
      </c>
      <c r="D480" s="109" t="s">
        <v>535</v>
      </c>
      <c r="E480" s="109" t="s">
        <v>525</v>
      </c>
      <c r="F480" s="109" t="s">
        <v>519</v>
      </c>
      <c r="H480" s="109">
        <f>VLOOKUP(B480&amp;"Water"&amp;"Inside",'EFC Table'!$A$3:$H$502,8,FALSE)</f>
        <v>52.7</v>
      </c>
    </row>
    <row r="481" spans="1:8">
      <c r="A481" s="109" t="s">
        <v>953</v>
      </c>
      <c r="B481" s="109" t="s">
        <v>284</v>
      </c>
      <c r="C481" s="109" t="s">
        <v>757</v>
      </c>
      <c r="D481" s="109" t="s">
        <v>664</v>
      </c>
      <c r="E481" s="109" t="s">
        <v>525</v>
      </c>
      <c r="F481" s="109" t="s">
        <v>520</v>
      </c>
      <c r="H481" s="109">
        <f>VLOOKUP(B481&amp;"Water"&amp;"Inside",'EFC Table'!$A$3:$H$502,8,FALSE)</f>
        <v>21.47</v>
      </c>
    </row>
    <row r="482" spans="1:8">
      <c r="A482" s="109" t="s">
        <v>952</v>
      </c>
      <c r="B482" s="109" t="s">
        <v>951</v>
      </c>
      <c r="C482" s="109" t="s">
        <v>702</v>
      </c>
      <c r="D482" s="109" t="s">
        <v>607</v>
      </c>
      <c r="E482" s="109" t="s">
        <v>525</v>
      </c>
      <c r="F482" s="109" t="s">
        <v>520</v>
      </c>
      <c r="H482" s="127">
        <v>60</v>
      </c>
    </row>
    <row r="483" spans="1:8">
      <c r="A483" s="109" t="s">
        <v>950</v>
      </c>
      <c r="B483" s="109" t="s">
        <v>286</v>
      </c>
      <c r="C483" s="109" t="s">
        <v>562</v>
      </c>
      <c r="D483" s="109" t="s">
        <v>526</v>
      </c>
      <c r="E483" s="109" t="s">
        <v>525</v>
      </c>
      <c r="F483" s="109" t="s">
        <v>520</v>
      </c>
      <c r="H483" s="109">
        <f>VLOOKUP(B483&amp;"Water"&amp;"Inside",'EFC Table'!$A$3:$H$502,8,FALSE)</f>
        <v>53.5</v>
      </c>
    </row>
    <row r="484" spans="1:8">
      <c r="A484" s="109" t="s">
        <v>949</v>
      </c>
      <c r="B484" s="109" t="s">
        <v>948</v>
      </c>
      <c r="C484" s="109" t="s">
        <v>753</v>
      </c>
      <c r="D484" s="109" t="s">
        <v>535</v>
      </c>
      <c r="E484" s="109" t="s">
        <v>525</v>
      </c>
      <c r="F484" s="109" t="s">
        <v>519</v>
      </c>
      <c r="H484" s="109">
        <f>VLOOKUP(B484&amp;"Water"&amp;"Inside",'EFC Table'!$A$3:$H$502,8,FALSE)</f>
        <v>46.53</v>
      </c>
    </row>
    <row r="485" spans="1:8">
      <c r="A485" s="109" t="s">
        <v>947</v>
      </c>
      <c r="B485" s="109" t="s">
        <v>946</v>
      </c>
      <c r="C485" s="109" t="s">
        <v>740</v>
      </c>
      <c r="D485" s="109" t="s">
        <v>718</v>
      </c>
      <c r="E485" s="109" t="s">
        <v>525</v>
      </c>
      <c r="F485" s="109" t="s">
        <v>520</v>
      </c>
      <c r="H485" s="109" t="e">
        <f>VLOOKUP(B485&amp;"Water"&amp;"Inside",'EFC Table'!$A$3:$H$502,8,FALSE)</f>
        <v>#N/A</v>
      </c>
    </row>
    <row r="486" spans="1:8">
      <c r="A486" s="109" t="s">
        <v>945</v>
      </c>
      <c r="B486" s="109" t="s">
        <v>412</v>
      </c>
      <c r="C486" s="109" t="s">
        <v>608</v>
      </c>
      <c r="D486" s="109" t="s">
        <v>521</v>
      </c>
      <c r="E486" s="109" t="s">
        <v>525</v>
      </c>
      <c r="F486" s="109" t="s">
        <v>520</v>
      </c>
      <c r="H486" s="109">
        <f>VLOOKUP(B486&amp;"Water"&amp;"Inside",'EFC Table'!$A$3:$H$502,8,FALSE)</f>
        <v>68.599999999999994</v>
      </c>
    </row>
    <row r="487" spans="1:8">
      <c r="A487" s="109" t="s">
        <v>944</v>
      </c>
      <c r="B487" s="109" t="s">
        <v>287</v>
      </c>
      <c r="C487" s="109" t="s">
        <v>704</v>
      </c>
      <c r="D487" s="109" t="s">
        <v>535</v>
      </c>
      <c r="E487" s="109" t="s">
        <v>525</v>
      </c>
      <c r="F487" s="109" t="s">
        <v>520</v>
      </c>
      <c r="H487" s="109">
        <f>VLOOKUP(B487&amp;"Water"&amp;"Inside",'EFC Table'!$A$3:$H$502,8,FALSE)</f>
        <v>52.68</v>
      </c>
    </row>
    <row r="488" spans="1:8">
      <c r="A488" s="109" t="s">
        <v>943</v>
      </c>
      <c r="B488" s="109" t="s">
        <v>413</v>
      </c>
      <c r="C488" s="109" t="s">
        <v>618</v>
      </c>
      <c r="D488" s="109" t="s">
        <v>617</v>
      </c>
      <c r="E488" s="109" t="s">
        <v>525</v>
      </c>
      <c r="F488" s="109" t="s">
        <v>520</v>
      </c>
      <c r="H488" s="109">
        <f>VLOOKUP(B488&amp;"Water"&amp;"Inside",'EFC Table'!$A$3:$H$502,8,FALSE)</f>
        <v>35.299999999999997</v>
      </c>
    </row>
    <row r="489" spans="1:8">
      <c r="A489" s="109" t="s">
        <v>942</v>
      </c>
      <c r="B489" s="109" t="s">
        <v>288</v>
      </c>
      <c r="C489" s="109" t="s">
        <v>795</v>
      </c>
      <c r="D489" s="109" t="s">
        <v>521</v>
      </c>
      <c r="E489" s="109" t="s">
        <v>525</v>
      </c>
      <c r="F489" s="109" t="s">
        <v>520</v>
      </c>
      <c r="H489" s="109">
        <f>VLOOKUP(B489&amp;"Water"&amp;"Inside",'EFC Table'!$A$3:$H$502,8,FALSE)</f>
        <v>33.96</v>
      </c>
    </row>
    <row r="490" spans="1:8" hidden="1">
      <c r="A490" s="109" t="s">
        <v>941</v>
      </c>
      <c r="B490" s="109" t="s">
        <v>940</v>
      </c>
      <c r="C490" s="109" t="s">
        <v>631</v>
      </c>
      <c r="D490" s="109" t="s">
        <v>559</v>
      </c>
      <c r="E490" s="109" t="s">
        <v>520</v>
      </c>
      <c r="F490" s="109" t="s">
        <v>520</v>
      </c>
      <c r="H490" s="109" t="e">
        <f>VLOOKUP(B490&amp;"Water"&amp;"Inside",'EFC Table'!$A$3:$H$502,8,FALSE)</f>
        <v>#N/A</v>
      </c>
    </row>
    <row r="491" spans="1:8" hidden="1">
      <c r="A491" s="109" t="s">
        <v>939</v>
      </c>
      <c r="B491" s="109" t="s">
        <v>938</v>
      </c>
      <c r="C491" s="109" t="s">
        <v>631</v>
      </c>
      <c r="D491" s="109" t="s">
        <v>535</v>
      </c>
      <c r="E491" s="109" t="s">
        <v>520</v>
      </c>
      <c r="F491" s="109" t="s">
        <v>520</v>
      </c>
      <c r="H491" s="109" t="e">
        <f>VLOOKUP(B491&amp;"Water"&amp;"Inside",'EFC Table'!$A$3:$H$502,8,FALSE)</f>
        <v>#N/A</v>
      </c>
    </row>
    <row r="492" spans="1:8">
      <c r="A492" s="109" t="s">
        <v>937</v>
      </c>
      <c r="B492" s="109" t="s">
        <v>289</v>
      </c>
      <c r="C492" s="109" t="s">
        <v>598</v>
      </c>
      <c r="D492" s="109" t="s">
        <v>664</v>
      </c>
      <c r="E492" s="109" t="s">
        <v>525</v>
      </c>
      <c r="F492" s="109" t="s">
        <v>520</v>
      </c>
      <c r="H492" s="109">
        <f>VLOOKUP(B492&amp;"Water"&amp;"Inside",'EFC Table'!$A$3:$H$502,8,FALSE)</f>
        <v>32.799999999999997</v>
      </c>
    </row>
    <row r="493" spans="1:8">
      <c r="A493" s="109" t="s">
        <v>936</v>
      </c>
      <c r="B493" s="109" t="s">
        <v>290</v>
      </c>
      <c r="C493" s="109" t="s">
        <v>596</v>
      </c>
      <c r="D493" s="109" t="s">
        <v>566</v>
      </c>
      <c r="E493" s="109" t="s">
        <v>525</v>
      </c>
      <c r="F493" s="109" t="s">
        <v>520</v>
      </c>
      <c r="H493" s="109">
        <f>VLOOKUP(B493&amp;"Water"&amp;"Inside",'EFC Table'!$A$3:$H$502,8,FALSE)</f>
        <v>35.71</v>
      </c>
    </row>
    <row r="494" spans="1:8">
      <c r="A494" s="109" t="s">
        <v>935</v>
      </c>
      <c r="B494" s="109" t="s">
        <v>291</v>
      </c>
      <c r="C494" s="109" t="s">
        <v>220</v>
      </c>
      <c r="D494" s="109" t="s">
        <v>899</v>
      </c>
      <c r="E494" s="109" t="s">
        <v>525</v>
      </c>
      <c r="F494" s="109" t="s">
        <v>520</v>
      </c>
      <c r="H494" s="109">
        <f>VLOOKUP(B494&amp;"Water"&amp;"Inside",'EFC Table'!$A$3:$H$502,8,FALSE)</f>
        <v>51.5</v>
      </c>
    </row>
    <row r="495" spans="1:8">
      <c r="A495" s="109" t="s">
        <v>934</v>
      </c>
      <c r="B495" s="109" t="s">
        <v>292</v>
      </c>
      <c r="C495" s="109" t="s">
        <v>801</v>
      </c>
      <c r="D495" s="109" t="s">
        <v>718</v>
      </c>
      <c r="E495" s="109" t="s">
        <v>525</v>
      </c>
      <c r="F495" s="109" t="s">
        <v>520</v>
      </c>
      <c r="H495" s="109">
        <f>VLOOKUP(B495&amp;"Water"&amp;"Inside",'EFC Table'!$A$3:$H$502,8,FALSE)</f>
        <v>69.87</v>
      </c>
    </row>
    <row r="496" spans="1:8">
      <c r="A496" s="109" t="s">
        <v>933</v>
      </c>
      <c r="B496" s="109" t="s">
        <v>293</v>
      </c>
      <c r="C496" s="109" t="s">
        <v>359</v>
      </c>
      <c r="D496" s="109" t="s">
        <v>532</v>
      </c>
      <c r="E496" s="109" t="s">
        <v>525</v>
      </c>
      <c r="F496" s="109" t="s">
        <v>520</v>
      </c>
      <c r="H496" s="109">
        <f>VLOOKUP(B496&amp;"Water"&amp;"Inside",'EFC Table'!$A$3:$H$502,8,FALSE)</f>
        <v>63</v>
      </c>
    </row>
    <row r="497" spans="1:8" hidden="1">
      <c r="A497" s="109" t="s">
        <v>932</v>
      </c>
      <c r="B497" s="109" t="s">
        <v>931</v>
      </c>
      <c r="C497" s="109" t="s">
        <v>695</v>
      </c>
      <c r="D497" s="109" t="s">
        <v>694</v>
      </c>
      <c r="E497" s="109" t="s">
        <v>520</v>
      </c>
      <c r="F497" s="109" t="s">
        <v>520</v>
      </c>
      <c r="H497" s="109" t="e">
        <f>VLOOKUP(B497&amp;"Water"&amp;"Inside",'EFC Table'!$A$3:$H$502,8,FALSE)</f>
        <v>#N/A</v>
      </c>
    </row>
    <row r="498" spans="1:8">
      <c r="A498" s="109" t="s">
        <v>930</v>
      </c>
      <c r="B498" s="109" t="s">
        <v>929</v>
      </c>
      <c r="C498" s="109" t="s">
        <v>695</v>
      </c>
      <c r="D498" s="109" t="s">
        <v>694</v>
      </c>
      <c r="E498" s="109" t="s">
        <v>525</v>
      </c>
      <c r="F498" s="109" t="s">
        <v>520</v>
      </c>
      <c r="H498" s="109" t="e">
        <f>VLOOKUP(B498&amp;"Water"&amp;"Inside",'EFC Table'!$A$3:$H$502,8,FALSE)</f>
        <v>#N/A</v>
      </c>
    </row>
    <row r="499" spans="1:8">
      <c r="A499" s="109" t="s">
        <v>928</v>
      </c>
      <c r="B499" s="109" t="s">
        <v>927</v>
      </c>
      <c r="C499" s="109" t="s">
        <v>753</v>
      </c>
      <c r="D499" s="109" t="s">
        <v>559</v>
      </c>
      <c r="E499" s="109" t="s">
        <v>525</v>
      </c>
      <c r="F499" s="109" t="s">
        <v>520</v>
      </c>
      <c r="H499" s="109">
        <f>VLOOKUP(B499&amp;"Water"&amp;"Inside",'EFC Table'!$A$3:$H$502,8,FALSE)</f>
        <v>57.2</v>
      </c>
    </row>
    <row r="500" spans="1:8">
      <c r="A500" s="109" t="s">
        <v>926</v>
      </c>
      <c r="B500" s="109" t="s">
        <v>294</v>
      </c>
      <c r="C500" s="109" t="s">
        <v>668</v>
      </c>
      <c r="D500" s="109" t="s">
        <v>535</v>
      </c>
      <c r="E500" s="109" t="s">
        <v>525</v>
      </c>
      <c r="F500" s="109" t="s">
        <v>519</v>
      </c>
      <c r="H500" s="109">
        <f>VLOOKUP(B500&amp;"Water"&amp;"Inside",'EFC Table'!$A$3:$H$502,8,FALSE)</f>
        <v>48.79</v>
      </c>
    </row>
    <row r="501" spans="1:8">
      <c r="A501" s="109" t="s">
        <v>925</v>
      </c>
      <c r="B501" s="109" t="s">
        <v>414</v>
      </c>
      <c r="C501" s="109" t="s">
        <v>924</v>
      </c>
      <c r="D501" s="109" t="s">
        <v>899</v>
      </c>
      <c r="E501" s="109" t="s">
        <v>525</v>
      </c>
      <c r="F501" s="109" t="s">
        <v>520</v>
      </c>
      <c r="H501" s="109">
        <f>VLOOKUP(B501&amp;"Water"&amp;"Inside",'EFC Table'!$A$3:$H$502,8,FALSE)</f>
        <v>56.75</v>
      </c>
    </row>
    <row r="502" spans="1:8">
      <c r="A502" s="109" t="s">
        <v>923</v>
      </c>
      <c r="B502" s="109" t="s">
        <v>415</v>
      </c>
      <c r="C502" s="109" t="s">
        <v>564</v>
      </c>
      <c r="D502" s="109" t="s">
        <v>554</v>
      </c>
      <c r="E502" s="109" t="s">
        <v>525</v>
      </c>
      <c r="F502" s="109" t="s">
        <v>520</v>
      </c>
      <c r="H502" s="109">
        <f>VLOOKUP(B502&amp;"Water"&amp;"Inside",'EFC Table'!$A$3:$H$502,8,FALSE)</f>
        <v>40</v>
      </c>
    </row>
    <row r="503" spans="1:8" hidden="1">
      <c r="A503" s="109" t="s">
        <v>922</v>
      </c>
      <c r="B503" s="109" t="s">
        <v>921</v>
      </c>
      <c r="C503" s="109" t="s">
        <v>545</v>
      </c>
      <c r="D503" s="109" t="s">
        <v>607</v>
      </c>
      <c r="E503" s="109" t="s">
        <v>520</v>
      </c>
      <c r="F503" s="109" t="s">
        <v>520</v>
      </c>
      <c r="H503" s="109" t="e">
        <f>VLOOKUP(B503&amp;"Water"&amp;"Inside",'EFC Table'!$A$3:$H$502,8,FALSE)</f>
        <v>#N/A</v>
      </c>
    </row>
    <row r="504" spans="1:8">
      <c r="A504" s="109" t="s">
        <v>920</v>
      </c>
      <c r="B504" s="109" t="s">
        <v>295</v>
      </c>
      <c r="C504" s="109" t="s">
        <v>795</v>
      </c>
      <c r="D504" s="109" t="s">
        <v>521</v>
      </c>
      <c r="E504" s="109" t="s">
        <v>525</v>
      </c>
      <c r="F504" s="109" t="s">
        <v>520</v>
      </c>
      <c r="H504" s="109">
        <f>VLOOKUP(B504&amp;"Water"&amp;"Inside",'EFC Table'!$A$3:$H$502,8,FALSE)</f>
        <v>54.61</v>
      </c>
    </row>
    <row r="505" spans="1:8">
      <c r="A505" s="109" t="s">
        <v>919</v>
      </c>
      <c r="B505" s="109" t="s">
        <v>918</v>
      </c>
      <c r="C505" s="109" t="s">
        <v>596</v>
      </c>
      <c r="D505" s="109" t="s">
        <v>566</v>
      </c>
      <c r="E505" s="109" t="s">
        <v>525</v>
      </c>
      <c r="F505" s="109" t="s">
        <v>520</v>
      </c>
      <c r="H505" s="109" t="e">
        <f>VLOOKUP(B505&amp;"Water"&amp;"Inside",'EFC Table'!$A$3:$H$502,8,FALSE)</f>
        <v>#N/A</v>
      </c>
    </row>
    <row r="506" spans="1:8">
      <c r="A506" s="109" t="s">
        <v>917</v>
      </c>
      <c r="B506" s="109" t="s">
        <v>296</v>
      </c>
      <c r="C506" s="109" t="s">
        <v>916</v>
      </c>
      <c r="D506" s="109" t="s">
        <v>544</v>
      </c>
      <c r="E506" s="109" t="s">
        <v>525</v>
      </c>
      <c r="F506" s="109" t="s">
        <v>520</v>
      </c>
      <c r="H506" s="109">
        <f>VLOOKUP(B506&amp;"Water"&amp;"Inside",'EFC Table'!$A$3:$H$502,8,FALSE)</f>
        <v>25.04</v>
      </c>
    </row>
    <row r="507" spans="1:8">
      <c r="A507" s="109" t="s">
        <v>915</v>
      </c>
      <c r="B507" s="109" t="s">
        <v>914</v>
      </c>
      <c r="C507" s="109" t="s">
        <v>522</v>
      </c>
      <c r="D507" s="109" t="s">
        <v>521</v>
      </c>
      <c r="E507" s="109" t="s">
        <v>525</v>
      </c>
      <c r="F507" s="109" t="s">
        <v>519</v>
      </c>
      <c r="H507" s="109">
        <f>VLOOKUP(B507&amp;"Water"&amp;"Inside",'EFC Table'!$A$3:$H$502,8,FALSE)</f>
        <v>30.57</v>
      </c>
    </row>
    <row r="508" spans="1:8">
      <c r="A508" s="109" t="s">
        <v>913</v>
      </c>
      <c r="B508" s="109" t="s">
        <v>297</v>
      </c>
      <c r="C508" s="109" t="s">
        <v>818</v>
      </c>
      <c r="D508" s="109" t="s">
        <v>800</v>
      </c>
      <c r="E508" s="109" t="s">
        <v>525</v>
      </c>
      <c r="F508" s="109" t="s">
        <v>520</v>
      </c>
      <c r="H508" s="109">
        <f>VLOOKUP(B508&amp;"Water"&amp;"Inside",'EFC Table'!$A$3:$H$502,8,FALSE)</f>
        <v>36.299999999999997</v>
      </c>
    </row>
    <row r="509" spans="1:8">
      <c r="A509" s="109" t="s">
        <v>912</v>
      </c>
      <c r="B509" s="109" t="s">
        <v>436</v>
      </c>
      <c r="C509" s="109" t="s">
        <v>686</v>
      </c>
      <c r="D509" s="109" t="s">
        <v>685</v>
      </c>
      <c r="E509" s="109" t="s">
        <v>525</v>
      </c>
      <c r="F509" s="109" t="s">
        <v>519</v>
      </c>
      <c r="H509" s="109">
        <f>VLOOKUP(B509&amp;"Water"&amp;"Inside",'EFC Table'!$A$3:$H$502,8,FALSE)</f>
        <v>47.95</v>
      </c>
    </row>
    <row r="510" spans="1:8">
      <c r="A510" s="109" t="s">
        <v>911</v>
      </c>
      <c r="B510" s="109" t="s">
        <v>298</v>
      </c>
      <c r="C510" s="109" t="s">
        <v>757</v>
      </c>
      <c r="D510" s="109" t="s">
        <v>664</v>
      </c>
      <c r="E510" s="109" t="s">
        <v>525</v>
      </c>
      <c r="F510" s="109" t="s">
        <v>520</v>
      </c>
      <c r="H510" s="109">
        <f>VLOOKUP(B510&amp;"Water"&amp;"Inside",'EFC Table'!$A$3:$H$502,8,FALSE)</f>
        <v>30</v>
      </c>
    </row>
    <row r="511" spans="1:8">
      <c r="A511" s="109" t="s">
        <v>910</v>
      </c>
      <c r="B511" s="109" t="s">
        <v>299</v>
      </c>
      <c r="C511" s="109" t="s">
        <v>302</v>
      </c>
      <c r="D511" s="109" t="s">
        <v>718</v>
      </c>
      <c r="E511" s="109" t="s">
        <v>525</v>
      </c>
      <c r="F511" s="109" t="s">
        <v>519</v>
      </c>
      <c r="H511" s="109">
        <f>VLOOKUP(B511&amp;"Water"&amp;"Inside",'EFC Table'!$A$3:$H$502,8,FALSE)</f>
        <v>19.399999999999999</v>
      </c>
    </row>
    <row r="512" spans="1:8">
      <c r="A512" s="109" t="s">
        <v>909</v>
      </c>
      <c r="B512" s="109" t="s">
        <v>300</v>
      </c>
      <c r="C512" s="109" t="s">
        <v>837</v>
      </c>
      <c r="D512" s="109" t="s">
        <v>614</v>
      </c>
      <c r="E512" s="109" t="s">
        <v>525</v>
      </c>
      <c r="F512" s="109" t="s">
        <v>520</v>
      </c>
      <c r="H512" s="109">
        <f>VLOOKUP(B512&amp;"Water"&amp;"Inside",'EFC Table'!$A$3:$H$502,8,FALSE)</f>
        <v>50.66</v>
      </c>
    </row>
    <row r="513" spans="1:8">
      <c r="A513" s="109" t="s">
        <v>908</v>
      </c>
      <c r="B513" s="109" t="s">
        <v>907</v>
      </c>
      <c r="C513" s="109" t="s">
        <v>548</v>
      </c>
      <c r="D513" s="109" t="s">
        <v>532</v>
      </c>
      <c r="E513" s="109" t="s">
        <v>525</v>
      </c>
      <c r="F513" s="109" t="s">
        <v>520</v>
      </c>
      <c r="H513" s="109">
        <f>VLOOKUP(B513&amp;"Water"&amp;"Inside",'EFC Table'!$A$3:$H$502,8,FALSE)</f>
        <v>27.8</v>
      </c>
    </row>
    <row r="514" spans="1:8" hidden="1">
      <c r="A514" s="109" t="s">
        <v>906</v>
      </c>
      <c r="B514" s="109" t="s">
        <v>905</v>
      </c>
      <c r="C514" s="109" t="s">
        <v>721</v>
      </c>
      <c r="D514" s="109" t="s">
        <v>603</v>
      </c>
      <c r="E514" s="109" t="s">
        <v>520</v>
      </c>
      <c r="F514" s="109" t="s">
        <v>520</v>
      </c>
      <c r="H514" s="109" t="e">
        <f>VLOOKUP(B514&amp;"Water"&amp;"Inside",'EFC Table'!$A$3:$H$502,8,FALSE)</f>
        <v>#N/A</v>
      </c>
    </row>
    <row r="515" spans="1:8">
      <c r="A515" s="109" t="s">
        <v>904</v>
      </c>
      <c r="B515" s="109" t="s">
        <v>903</v>
      </c>
      <c r="C515" s="109" t="s">
        <v>887</v>
      </c>
      <c r="D515" s="109" t="s">
        <v>535</v>
      </c>
      <c r="E515" s="109" t="s">
        <v>525</v>
      </c>
      <c r="F515" s="109" t="s">
        <v>519</v>
      </c>
      <c r="H515" s="109" t="e">
        <f>VLOOKUP(B515&amp;"Water"&amp;"Inside",'EFC Table'!$A$3:$H$502,8,FALSE)</f>
        <v>#N/A</v>
      </c>
    </row>
    <row r="516" spans="1:8" hidden="1">
      <c r="A516" s="109" t="s">
        <v>902</v>
      </c>
      <c r="B516" s="109" t="s">
        <v>901</v>
      </c>
      <c r="C516" s="109" t="s">
        <v>129</v>
      </c>
      <c r="D516" s="109" t="s">
        <v>544</v>
      </c>
      <c r="E516" s="109" t="s">
        <v>520</v>
      </c>
      <c r="F516" s="109" t="s">
        <v>520</v>
      </c>
      <c r="H516" s="109" t="e">
        <f>VLOOKUP(B516&amp;"Water"&amp;"Inside",'EFC Table'!$A$3:$H$502,8,FALSE)</f>
        <v>#N/A</v>
      </c>
    </row>
    <row r="517" spans="1:8">
      <c r="A517" s="109" t="s">
        <v>900</v>
      </c>
      <c r="B517" s="109" t="s">
        <v>301</v>
      </c>
      <c r="C517" s="109" t="s">
        <v>672</v>
      </c>
      <c r="D517" s="109" t="s">
        <v>899</v>
      </c>
      <c r="E517" s="109" t="s">
        <v>525</v>
      </c>
      <c r="F517" s="109" t="s">
        <v>520</v>
      </c>
      <c r="H517" s="109">
        <f>VLOOKUP(B517&amp;"Water"&amp;"Inside",'EFC Table'!$A$3:$H$502,8,FALSE)</f>
        <v>36.619999999999997</v>
      </c>
    </row>
    <row r="518" spans="1:8">
      <c r="A518" s="109" t="s">
        <v>898</v>
      </c>
      <c r="B518" s="109" t="s">
        <v>897</v>
      </c>
      <c r="C518" s="109" t="s">
        <v>448</v>
      </c>
      <c r="D518" s="109" t="s">
        <v>532</v>
      </c>
      <c r="E518" s="109" t="s">
        <v>525</v>
      </c>
      <c r="F518" s="109" t="s">
        <v>519</v>
      </c>
      <c r="H518" s="109">
        <f>VLOOKUP(B518&amp;"Water"&amp;"Inside",'EFC Table'!$A$3:$H$502,8,FALSE)</f>
        <v>22.65</v>
      </c>
    </row>
    <row r="519" spans="1:8">
      <c r="A519" s="109" t="s">
        <v>896</v>
      </c>
      <c r="B519" s="109" t="s">
        <v>895</v>
      </c>
      <c r="C519" s="109" t="s">
        <v>598</v>
      </c>
      <c r="D519" s="109" t="s">
        <v>800</v>
      </c>
      <c r="E519" s="109" t="s">
        <v>525</v>
      </c>
      <c r="F519" s="109" t="s">
        <v>519</v>
      </c>
      <c r="H519" s="109">
        <f>VLOOKUP(B519&amp;"Water"&amp;"Inside",'EFC Table'!$A$3:$H$502,8,FALSE)</f>
        <v>51.89</v>
      </c>
    </row>
    <row r="520" spans="1:8">
      <c r="A520" s="109" t="s">
        <v>894</v>
      </c>
      <c r="B520" s="109" t="s">
        <v>416</v>
      </c>
      <c r="C520" s="109" t="s">
        <v>172</v>
      </c>
      <c r="D520" s="109" t="s">
        <v>893</v>
      </c>
      <c r="E520" s="109" t="s">
        <v>525</v>
      </c>
      <c r="F520" s="109" t="s">
        <v>520</v>
      </c>
      <c r="H520" s="109">
        <f>VLOOKUP(B520&amp;"Water"&amp;"Inside",'EFC Table'!$A$3:$H$502,8,FALSE)</f>
        <v>51.38</v>
      </c>
    </row>
    <row r="521" spans="1:8">
      <c r="A521" s="109" t="s">
        <v>892</v>
      </c>
      <c r="B521" s="109" t="s">
        <v>891</v>
      </c>
      <c r="C521" s="109" t="s">
        <v>582</v>
      </c>
      <c r="D521" s="109" t="s">
        <v>566</v>
      </c>
      <c r="E521" s="109" t="s">
        <v>525</v>
      </c>
      <c r="F521" s="109" t="s">
        <v>520</v>
      </c>
      <c r="H521" s="109">
        <f>VLOOKUP(B521&amp;"Water"&amp;"Inside",'EFC Table'!$A$3:$H$502,8,FALSE)</f>
        <v>46.5</v>
      </c>
    </row>
    <row r="522" spans="1:8">
      <c r="A522" s="109" t="s">
        <v>890</v>
      </c>
      <c r="B522" s="109" t="s">
        <v>889</v>
      </c>
      <c r="C522" s="109" t="s">
        <v>757</v>
      </c>
      <c r="D522" s="109" t="s">
        <v>664</v>
      </c>
      <c r="E522" s="109" t="s">
        <v>525</v>
      </c>
      <c r="F522" s="109" t="s">
        <v>520</v>
      </c>
      <c r="H522" s="109">
        <f>VLOOKUP(B522&amp;"Water"&amp;"Inside",'EFC Table'!$A$3:$H$502,8,FALSE)</f>
        <v>37.5</v>
      </c>
    </row>
    <row r="523" spans="1:8">
      <c r="A523" s="109" t="s">
        <v>888</v>
      </c>
      <c r="B523" s="109" t="s">
        <v>302</v>
      </c>
      <c r="C523" s="109" t="s">
        <v>887</v>
      </c>
      <c r="D523" s="109" t="s">
        <v>535</v>
      </c>
      <c r="E523" s="109" t="s">
        <v>525</v>
      </c>
      <c r="F523" s="109" t="s">
        <v>520</v>
      </c>
      <c r="H523" s="109">
        <f>VLOOKUP(B523&amp;"Water"&amp;"Inside",'EFC Table'!$A$3:$H$502,8,FALSE)</f>
        <v>16.5</v>
      </c>
    </row>
    <row r="524" spans="1:8">
      <c r="A524" s="109" t="s">
        <v>886</v>
      </c>
      <c r="B524" s="109" t="s">
        <v>885</v>
      </c>
      <c r="C524" s="109" t="s">
        <v>302</v>
      </c>
      <c r="D524" s="109" t="s">
        <v>718</v>
      </c>
      <c r="E524" s="109" t="s">
        <v>525</v>
      </c>
      <c r="F524" s="109" t="s">
        <v>519</v>
      </c>
      <c r="H524" s="109">
        <f>VLOOKUP(B524&amp;"Water"&amp;"Inside",'EFC Table'!$A$3:$H$502,8,FALSE)</f>
        <v>70</v>
      </c>
    </row>
    <row r="525" spans="1:8">
      <c r="A525" s="109" t="s">
        <v>884</v>
      </c>
      <c r="B525" s="109" t="s">
        <v>304</v>
      </c>
      <c r="C525" s="109" t="s">
        <v>764</v>
      </c>
      <c r="D525" s="109" t="s">
        <v>566</v>
      </c>
      <c r="E525" s="109" t="s">
        <v>525</v>
      </c>
      <c r="F525" s="109" t="s">
        <v>520</v>
      </c>
      <c r="H525" s="109">
        <f>VLOOKUP(B525&amp;"Water"&amp;"Inside",'EFC Table'!$A$3:$H$502,8,FALSE)</f>
        <v>21.57</v>
      </c>
    </row>
    <row r="526" spans="1:8" hidden="1">
      <c r="A526" s="109" t="s">
        <v>883</v>
      </c>
      <c r="B526" s="109" t="s">
        <v>882</v>
      </c>
      <c r="C526" s="109" t="s">
        <v>702</v>
      </c>
      <c r="D526" s="109" t="s">
        <v>607</v>
      </c>
      <c r="E526" s="109" t="s">
        <v>520</v>
      </c>
      <c r="F526" s="109" t="s">
        <v>520</v>
      </c>
      <c r="H526" s="109" t="e">
        <f>VLOOKUP(B526&amp;"Water"&amp;"Inside",'EFC Table'!$A$3:$H$502,8,FALSE)</f>
        <v>#N/A</v>
      </c>
    </row>
    <row r="527" spans="1:8" hidden="1">
      <c r="A527" s="109" t="s">
        <v>881</v>
      </c>
      <c r="B527" s="109" t="s">
        <v>880</v>
      </c>
      <c r="C527" s="109" t="s">
        <v>522</v>
      </c>
      <c r="D527" s="109" t="s">
        <v>521</v>
      </c>
      <c r="E527" s="109" t="s">
        <v>520</v>
      </c>
      <c r="F527" s="109" t="s">
        <v>520</v>
      </c>
      <c r="H527" s="109" t="e">
        <f>VLOOKUP(B527&amp;"Water"&amp;"Inside",'EFC Table'!$A$3:$H$502,8,FALSE)</f>
        <v>#N/A</v>
      </c>
    </row>
    <row r="528" spans="1:8">
      <c r="A528" s="109" t="s">
        <v>879</v>
      </c>
      <c r="B528" s="109" t="s">
        <v>456</v>
      </c>
      <c r="C528" s="109" t="s">
        <v>584</v>
      </c>
      <c r="D528" s="109" t="s">
        <v>535</v>
      </c>
      <c r="E528" s="109" t="s">
        <v>525</v>
      </c>
      <c r="F528" s="109" t="s">
        <v>520</v>
      </c>
      <c r="H528" s="109">
        <f>VLOOKUP(B528&amp;"Water"&amp;"Inside",'EFC Table'!$A$3:$H$502,8,FALSE)</f>
        <v>38.58</v>
      </c>
    </row>
    <row r="529" spans="1:9">
      <c r="A529" s="109" t="s">
        <v>878</v>
      </c>
      <c r="B529" s="109" t="s">
        <v>417</v>
      </c>
      <c r="C529" s="109" t="s">
        <v>359</v>
      </c>
      <c r="D529" s="109" t="s">
        <v>526</v>
      </c>
      <c r="E529" s="109" t="s">
        <v>525</v>
      </c>
      <c r="F529" s="109" t="s">
        <v>520</v>
      </c>
      <c r="H529" s="109">
        <f>VLOOKUP(B529&amp;"Water"&amp;"Inside",'EFC Table'!$A$3:$H$502,8,FALSE)</f>
        <v>61</v>
      </c>
    </row>
    <row r="530" spans="1:9">
      <c r="A530" s="109" t="s">
        <v>877</v>
      </c>
      <c r="B530" s="109" t="s">
        <v>305</v>
      </c>
      <c r="C530" s="109" t="s">
        <v>638</v>
      </c>
      <c r="D530" s="109" t="s">
        <v>607</v>
      </c>
      <c r="E530" s="109" t="s">
        <v>525</v>
      </c>
      <c r="F530" s="109" t="s">
        <v>520</v>
      </c>
      <c r="H530" s="109">
        <f>VLOOKUP(B530&amp;"Water"&amp;"Inside",'EFC Table'!$A$3:$H$502,8,FALSE)</f>
        <v>36.380000000000003</v>
      </c>
    </row>
    <row r="531" spans="1:9">
      <c r="A531" s="109" t="s">
        <v>876</v>
      </c>
      <c r="B531" s="109" t="s">
        <v>306</v>
      </c>
      <c r="C531" s="109" t="s">
        <v>690</v>
      </c>
      <c r="D531" s="109" t="s">
        <v>689</v>
      </c>
      <c r="E531" s="109" t="s">
        <v>525</v>
      </c>
      <c r="F531" s="109" t="s">
        <v>520</v>
      </c>
      <c r="H531" s="109">
        <f>VLOOKUP(B531&amp;"Water"&amp;"Inside",'EFC Table'!$A$3:$H$502,8,FALSE)</f>
        <v>33.1</v>
      </c>
    </row>
    <row r="532" spans="1:9">
      <c r="A532" s="109" t="s">
        <v>875</v>
      </c>
      <c r="B532" s="109" t="s">
        <v>418</v>
      </c>
      <c r="C532" s="109" t="s">
        <v>874</v>
      </c>
      <c r="D532" s="109" t="s">
        <v>550</v>
      </c>
      <c r="E532" s="109" t="s">
        <v>525</v>
      </c>
      <c r="F532" s="109" t="s">
        <v>520</v>
      </c>
      <c r="H532" s="109">
        <f>VLOOKUP(B532&amp;"Water"&amp;"Inside",'EFC Table'!$A$3:$H$502,8,FALSE)</f>
        <v>39.29</v>
      </c>
    </row>
    <row r="533" spans="1:9" hidden="1">
      <c r="A533" s="109" t="s">
        <v>873</v>
      </c>
      <c r="B533" s="109" t="s">
        <v>872</v>
      </c>
      <c r="C533" s="109" t="s">
        <v>766</v>
      </c>
      <c r="D533" s="109" t="s">
        <v>535</v>
      </c>
      <c r="E533" s="109" t="s">
        <v>520</v>
      </c>
      <c r="F533" s="109" t="s">
        <v>519</v>
      </c>
      <c r="H533" s="109" t="e">
        <f>VLOOKUP(B533&amp;"Water"&amp;"Inside",'EFC Table'!$A$3:$H$502,8,FALSE)</f>
        <v>#N/A</v>
      </c>
    </row>
    <row r="534" spans="1:9">
      <c r="A534" s="109" t="s">
        <v>871</v>
      </c>
      <c r="B534" s="109" t="s">
        <v>419</v>
      </c>
      <c r="C534" s="109" t="s">
        <v>757</v>
      </c>
      <c r="D534" s="109" t="s">
        <v>870</v>
      </c>
      <c r="E534" s="109" t="s">
        <v>525</v>
      </c>
      <c r="F534" s="109" t="s">
        <v>520</v>
      </c>
      <c r="H534" s="109">
        <f>VLOOKUP(B534&amp;"Water"&amp;"Inside",'EFC Table'!$A$3:$H$502,8,FALSE)</f>
        <v>33.950000000000003</v>
      </c>
    </row>
    <row r="535" spans="1:9">
      <c r="A535" s="109" t="s">
        <v>869</v>
      </c>
      <c r="B535" s="109" t="s">
        <v>307</v>
      </c>
      <c r="C535" s="109" t="s">
        <v>868</v>
      </c>
      <c r="D535" s="109" t="s">
        <v>532</v>
      </c>
      <c r="E535" s="109" t="s">
        <v>525</v>
      </c>
      <c r="F535" s="109" t="s">
        <v>520</v>
      </c>
      <c r="H535" s="109">
        <f>VLOOKUP(B535&amp;"Water"&amp;"Inside",'EFC Table'!$A$3:$H$502,8,FALSE)</f>
        <v>30.42</v>
      </c>
    </row>
    <row r="536" spans="1:9" hidden="1">
      <c r="A536" s="109" t="s">
        <v>867</v>
      </c>
      <c r="B536" s="109" t="s">
        <v>866</v>
      </c>
      <c r="C536" s="109" t="s">
        <v>564</v>
      </c>
      <c r="D536" s="109" t="s">
        <v>532</v>
      </c>
      <c r="E536" s="109" t="s">
        <v>520</v>
      </c>
      <c r="F536" s="109" t="s">
        <v>520</v>
      </c>
      <c r="H536" s="109" t="e">
        <f>VLOOKUP(B536&amp;"Water"&amp;"Inside",'EFC Table'!$A$3:$H$502,8,FALSE)</f>
        <v>#N/A</v>
      </c>
    </row>
    <row r="537" spans="1:9" hidden="1">
      <c r="A537" s="109" t="s">
        <v>865</v>
      </c>
      <c r="B537" s="109" t="s">
        <v>864</v>
      </c>
      <c r="C537" s="109" t="s">
        <v>545</v>
      </c>
      <c r="D537" s="109" t="s">
        <v>607</v>
      </c>
      <c r="E537" s="109" t="s">
        <v>520</v>
      </c>
      <c r="F537" s="109" t="s">
        <v>520</v>
      </c>
      <c r="H537" s="109" t="e">
        <f>VLOOKUP(B537&amp;"Water"&amp;"Inside",'EFC Table'!$A$3:$H$502,8,FALSE)</f>
        <v>#N/A</v>
      </c>
    </row>
    <row r="538" spans="1:9">
      <c r="A538" s="109" t="s">
        <v>863</v>
      </c>
      <c r="B538" s="109" t="s">
        <v>420</v>
      </c>
      <c r="C538" s="109" t="s">
        <v>677</v>
      </c>
      <c r="D538" s="109" t="s">
        <v>614</v>
      </c>
      <c r="E538" s="109" t="s">
        <v>525</v>
      </c>
      <c r="F538" s="109" t="s">
        <v>520</v>
      </c>
      <c r="H538" s="109">
        <f>VLOOKUP(B538&amp;"Water"&amp;"Inside",'EFC Table'!$A$3:$H$502,8,FALSE)</f>
        <v>29.9</v>
      </c>
    </row>
    <row r="539" spans="1:9">
      <c r="A539" s="109" t="s">
        <v>862</v>
      </c>
      <c r="B539" s="109" t="s">
        <v>308</v>
      </c>
      <c r="C539" s="109" t="s">
        <v>690</v>
      </c>
      <c r="D539" s="109" t="s">
        <v>689</v>
      </c>
      <c r="E539" s="109" t="s">
        <v>525</v>
      </c>
      <c r="F539" s="109" t="s">
        <v>520</v>
      </c>
      <c r="H539" s="109">
        <f>VLOOKUP(B539&amp;"Water"&amp;"Inside",'EFC Table'!$A$3:$H$502,8,FALSE)</f>
        <v>31.75</v>
      </c>
    </row>
    <row r="540" spans="1:9">
      <c r="A540" s="109" t="s">
        <v>861</v>
      </c>
      <c r="B540" s="109" t="s">
        <v>860</v>
      </c>
      <c r="C540" s="109" t="s">
        <v>766</v>
      </c>
      <c r="D540" s="109" t="s">
        <v>535</v>
      </c>
      <c r="E540" s="109" t="s">
        <v>525</v>
      </c>
      <c r="F540" s="109" t="s">
        <v>519</v>
      </c>
      <c r="H540" s="109">
        <f>VLOOKUP(B540&amp;"Water"&amp;"Inside",'EFC Table'!$A$3:$H$502,8,FALSE)</f>
        <v>32.79</v>
      </c>
      <c r="I540" s="126"/>
    </row>
    <row r="541" spans="1:9">
      <c r="A541" s="109" t="s">
        <v>859</v>
      </c>
      <c r="B541" s="109" t="s">
        <v>309</v>
      </c>
      <c r="C541" s="109" t="s">
        <v>695</v>
      </c>
      <c r="D541" s="109" t="s">
        <v>694</v>
      </c>
      <c r="E541" s="109" t="s">
        <v>525</v>
      </c>
      <c r="F541" s="109" t="s">
        <v>519</v>
      </c>
      <c r="H541" s="109">
        <f>VLOOKUP(B541&amp;"Water"&amp;"Inside",'EFC Table'!$A$3:$H$502,8,FALSE)</f>
        <v>66.25</v>
      </c>
    </row>
    <row r="542" spans="1:9" hidden="1">
      <c r="A542" s="109" t="s">
        <v>858</v>
      </c>
      <c r="B542" s="109" t="s">
        <v>857</v>
      </c>
      <c r="C542" s="109" t="s">
        <v>690</v>
      </c>
      <c r="D542" s="109" t="s">
        <v>689</v>
      </c>
      <c r="E542" s="109" t="s">
        <v>520</v>
      </c>
      <c r="F542" s="109" t="s">
        <v>520</v>
      </c>
      <c r="H542" s="109" t="e">
        <f>VLOOKUP(B542&amp;"Water"&amp;"Inside",'EFC Table'!$A$3:$H$502,8,FALSE)</f>
        <v>#N/A</v>
      </c>
    </row>
    <row r="543" spans="1:9">
      <c r="A543" s="109" t="s">
        <v>856</v>
      </c>
      <c r="B543" s="109" t="s">
        <v>855</v>
      </c>
      <c r="C543" s="109" t="s">
        <v>690</v>
      </c>
      <c r="D543" s="109" t="s">
        <v>689</v>
      </c>
      <c r="E543" s="109" t="s">
        <v>525</v>
      </c>
      <c r="F543" s="109" t="s">
        <v>520</v>
      </c>
      <c r="H543" s="127">
        <v>43.65</v>
      </c>
    </row>
    <row r="544" spans="1:9" hidden="1">
      <c r="A544" s="109" t="s">
        <v>854</v>
      </c>
      <c r="B544" s="109" t="s">
        <v>853</v>
      </c>
      <c r="C544" s="109" t="s">
        <v>690</v>
      </c>
      <c r="D544" s="109" t="s">
        <v>689</v>
      </c>
      <c r="E544" s="109" t="s">
        <v>520</v>
      </c>
      <c r="F544" s="109" t="s">
        <v>520</v>
      </c>
      <c r="H544" s="109" t="e">
        <f>VLOOKUP(B544&amp;"Water"&amp;"Inside",'EFC Table'!$A$3:$H$502,8,FALSE)</f>
        <v>#N/A</v>
      </c>
    </row>
    <row r="545" spans="1:8" hidden="1">
      <c r="A545" s="109" t="s">
        <v>852</v>
      </c>
      <c r="B545" s="109" t="s">
        <v>851</v>
      </c>
      <c r="C545" s="109" t="s">
        <v>690</v>
      </c>
      <c r="D545" s="109" t="s">
        <v>689</v>
      </c>
      <c r="E545" s="109" t="s">
        <v>520</v>
      </c>
      <c r="F545" s="109" t="s">
        <v>520</v>
      </c>
      <c r="H545" s="109" t="e">
        <f>VLOOKUP(B545&amp;"Water"&amp;"Inside",'EFC Table'!$A$3:$H$502,8,FALSE)</f>
        <v>#N/A</v>
      </c>
    </row>
    <row r="546" spans="1:8">
      <c r="A546" s="109" t="s">
        <v>850</v>
      </c>
      <c r="B546" s="109" t="s">
        <v>849</v>
      </c>
      <c r="C546" s="109" t="s">
        <v>690</v>
      </c>
      <c r="D546" s="109" t="s">
        <v>689</v>
      </c>
      <c r="E546" s="109" t="s">
        <v>525</v>
      </c>
      <c r="F546" s="109" t="s">
        <v>520</v>
      </c>
      <c r="H546" s="127">
        <v>43.65</v>
      </c>
    </row>
    <row r="547" spans="1:8">
      <c r="A547" s="109" t="s">
        <v>848</v>
      </c>
      <c r="B547" s="109" t="s">
        <v>847</v>
      </c>
      <c r="C547" s="109" t="s">
        <v>690</v>
      </c>
      <c r="D547" s="109" t="s">
        <v>689</v>
      </c>
      <c r="E547" s="109" t="s">
        <v>525</v>
      </c>
      <c r="F547" s="109" t="s">
        <v>519</v>
      </c>
      <c r="H547" s="127">
        <v>43.65</v>
      </c>
    </row>
    <row r="548" spans="1:8" hidden="1">
      <c r="A548" s="109" t="s">
        <v>846</v>
      </c>
      <c r="B548" s="109" t="s">
        <v>845</v>
      </c>
      <c r="C548" s="109" t="s">
        <v>690</v>
      </c>
      <c r="D548" s="109" t="s">
        <v>689</v>
      </c>
      <c r="E548" s="109" t="s">
        <v>520</v>
      </c>
      <c r="F548" s="109" t="s">
        <v>520</v>
      </c>
      <c r="H548" s="109" t="e">
        <f>VLOOKUP(B548&amp;"Water"&amp;"Inside",'EFC Table'!$A$3:$H$502,8,FALSE)</f>
        <v>#N/A</v>
      </c>
    </row>
    <row r="549" spans="1:8" hidden="1">
      <c r="A549" s="109" t="s">
        <v>844</v>
      </c>
      <c r="B549" s="109" t="s">
        <v>843</v>
      </c>
      <c r="C549" s="109" t="s">
        <v>98</v>
      </c>
      <c r="D549" s="109" t="s">
        <v>544</v>
      </c>
      <c r="E549" s="109" t="s">
        <v>520</v>
      </c>
      <c r="F549" s="109" t="s">
        <v>520</v>
      </c>
      <c r="H549" s="109" t="e">
        <f>VLOOKUP(B549&amp;"Water"&amp;"Inside",'EFC Table'!$A$3:$H$502,8,FALSE)</f>
        <v>#N/A</v>
      </c>
    </row>
    <row r="550" spans="1:8">
      <c r="A550" s="109" t="s">
        <v>842</v>
      </c>
      <c r="B550" s="109" t="s">
        <v>421</v>
      </c>
      <c r="C550" s="109" t="s">
        <v>129</v>
      </c>
      <c r="D550" s="109" t="s">
        <v>544</v>
      </c>
      <c r="E550" s="109" t="s">
        <v>525</v>
      </c>
      <c r="F550" s="109" t="s">
        <v>520</v>
      </c>
      <c r="H550" s="109">
        <f>VLOOKUP(B550&amp;"Water"&amp;"Inside",'EFC Table'!$A$3:$H$502,8,FALSE)</f>
        <v>25</v>
      </c>
    </row>
    <row r="551" spans="1:8">
      <c r="A551" s="109" t="s">
        <v>841</v>
      </c>
      <c r="B551" s="109" t="s">
        <v>311</v>
      </c>
      <c r="C551" s="109" t="s">
        <v>840</v>
      </c>
      <c r="D551" s="109" t="s">
        <v>544</v>
      </c>
      <c r="E551" s="109" t="s">
        <v>525</v>
      </c>
      <c r="F551" s="109" t="s">
        <v>519</v>
      </c>
      <c r="H551" s="109">
        <f>VLOOKUP(B551&amp;"Water"&amp;"Inside",'EFC Table'!$A$3:$H$502,8,FALSE)</f>
        <v>39.729999999999997</v>
      </c>
    </row>
    <row r="552" spans="1:8">
      <c r="A552" s="109" t="s">
        <v>839</v>
      </c>
      <c r="B552" s="109" t="s">
        <v>312</v>
      </c>
      <c r="C552" s="109" t="s">
        <v>370</v>
      </c>
      <c r="D552" s="109" t="s">
        <v>521</v>
      </c>
      <c r="E552" s="109" t="s">
        <v>525</v>
      </c>
      <c r="F552" s="109" t="s">
        <v>520</v>
      </c>
      <c r="H552" s="109">
        <f>VLOOKUP(B552&amp;"Water"&amp;"Inside",'EFC Table'!$A$3:$H$502,8,FALSE)</f>
        <v>59.6</v>
      </c>
    </row>
    <row r="553" spans="1:8">
      <c r="A553" s="109" t="s">
        <v>838</v>
      </c>
      <c r="B553" s="109" t="s">
        <v>313</v>
      </c>
      <c r="C553" s="109" t="s">
        <v>837</v>
      </c>
      <c r="D553" s="109" t="s">
        <v>614</v>
      </c>
      <c r="E553" s="109" t="s">
        <v>525</v>
      </c>
      <c r="F553" s="109" t="s">
        <v>520</v>
      </c>
      <c r="H553" s="109">
        <f>VLOOKUP(B553&amp;"Water"&amp;"Inside",'EFC Table'!$A$3:$H$502,8,FALSE)</f>
        <v>41.57</v>
      </c>
    </row>
    <row r="554" spans="1:8" hidden="1">
      <c r="A554" s="109" t="s">
        <v>836</v>
      </c>
      <c r="B554" s="109" t="s">
        <v>835</v>
      </c>
      <c r="C554" s="109" t="s">
        <v>665</v>
      </c>
      <c r="D554" s="109" t="s">
        <v>664</v>
      </c>
      <c r="E554" s="109" t="s">
        <v>520</v>
      </c>
      <c r="F554" s="109" t="s">
        <v>520</v>
      </c>
      <c r="H554" s="109" t="e">
        <f>VLOOKUP(B554&amp;"Water"&amp;"Inside",'EFC Table'!$A$3:$H$502,8,FALSE)</f>
        <v>#N/A</v>
      </c>
    </row>
    <row r="555" spans="1:8" hidden="1">
      <c r="A555" s="109" t="s">
        <v>834</v>
      </c>
      <c r="B555" s="109" t="s">
        <v>833</v>
      </c>
      <c r="C555" s="109" t="s">
        <v>665</v>
      </c>
      <c r="D555" s="109" t="s">
        <v>664</v>
      </c>
      <c r="E555" s="109" t="s">
        <v>520</v>
      </c>
      <c r="F555" s="109" t="s">
        <v>520</v>
      </c>
      <c r="H555" s="109" t="e">
        <f>VLOOKUP(B555&amp;"Water"&amp;"Inside",'EFC Table'!$A$3:$H$502,8,FALSE)</f>
        <v>#N/A</v>
      </c>
    </row>
    <row r="556" spans="1:8">
      <c r="A556" s="109" t="s">
        <v>832</v>
      </c>
      <c r="B556" s="109" t="s">
        <v>831</v>
      </c>
      <c r="C556" s="109" t="s">
        <v>665</v>
      </c>
      <c r="D556" s="109" t="s">
        <v>664</v>
      </c>
      <c r="E556" s="109" t="s">
        <v>525</v>
      </c>
      <c r="F556" s="109" t="s">
        <v>520</v>
      </c>
      <c r="H556" s="127">
        <v>42.09</v>
      </c>
    </row>
    <row r="557" spans="1:8">
      <c r="A557" s="109" t="s">
        <v>830</v>
      </c>
      <c r="B557" s="109" t="s">
        <v>829</v>
      </c>
      <c r="C557" s="109" t="s">
        <v>665</v>
      </c>
      <c r="D557" s="109" t="s">
        <v>664</v>
      </c>
      <c r="E557" s="109" t="s">
        <v>525</v>
      </c>
      <c r="F557" s="109" t="s">
        <v>520</v>
      </c>
      <c r="H557" s="127">
        <v>42.09</v>
      </c>
    </row>
    <row r="558" spans="1:8">
      <c r="A558" s="109" t="s">
        <v>828</v>
      </c>
      <c r="B558" s="109" t="s">
        <v>827</v>
      </c>
      <c r="C558" s="109" t="s">
        <v>665</v>
      </c>
      <c r="D558" s="109" t="s">
        <v>664</v>
      </c>
      <c r="E558" s="109" t="s">
        <v>525</v>
      </c>
      <c r="F558" s="109" t="s">
        <v>520</v>
      </c>
      <c r="H558" s="127">
        <v>42.09</v>
      </c>
    </row>
    <row r="559" spans="1:8">
      <c r="A559" s="109" t="s">
        <v>826</v>
      </c>
      <c r="B559" s="109" t="s">
        <v>825</v>
      </c>
      <c r="C559" s="109" t="s">
        <v>665</v>
      </c>
      <c r="D559" s="109" t="s">
        <v>664</v>
      </c>
      <c r="E559" s="109" t="s">
        <v>525</v>
      </c>
      <c r="F559" s="109" t="s">
        <v>520</v>
      </c>
      <c r="H559" s="127">
        <v>42.09</v>
      </c>
    </row>
    <row r="560" spans="1:8">
      <c r="A560" s="109" t="s">
        <v>824</v>
      </c>
      <c r="B560" s="109" t="s">
        <v>823</v>
      </c>
      <c r="C560" s="109" t="s">
        <v>665</v>
      </c>
      <c r="D560" s="109" t="s">
        <v>664</v>
      </c>
      <c r="E560" s="109" t="s">
        <v>525</v>
      </c>
      <c r="F560" s="109" t="s">
        <v>520</v>
      </c>
      <c r="H560" s="127">
        <v>42.09</v>
      </c>
    </row>
    <row r="561" spans="1:8">
      <c r="A561" s="109" t="s">
        <v>822</v>
      </c>
      <c r="B561" s="109" t="s">
        <v>314</v>
      </c>
      <c r="C561" s="109" t="s">
        <v>448</v>
      </c>
      <c r="D561" s="109" t="s">
        <v>532</v>
      </c>
      <c r="E561" s="109" t="s">
        <v>525</v>
      </c>
      <c r="F561" s="109" t="s">
        <v>519</v>
      </c>
      <c r="H561" s="109">
        <f>VLOOKUP(B561&amp;"Water"&amp;"Inside",'EFC Table'!$A$3:$H$502,8,FALSE)</f>
        <v>64.849999999999994</v>
      </c>
    </row>
    <row r="562" spans="1:8">
      <c r="A562" s="109" t="s">
        <v>821</v>
      </c>
      <c r="B562" s="109" t="s">
        <v>315</v>
      </c>
      <c r="C562" s="109" t="s">
        <v>548</v>
      </c>
      <c r="D562" s="109" t="s">
        <v>547</v>
      </c>
      <c r="E562" s="109" t="s">
        <v>525</v>
      </c>
      <c r="F562" s="109" t="s">
        <v>520</v>
      </c>
      <c r="H562" s="109">
        <f>VLOOKUP(B562&amp;"Water"&amp;"Inside",'EFC Table'!$A$3:$H$502,8,FALSE)</f>
        <v>48.5</v>
      </c>
    </row>
    <row r="563" spans="1:8">
      <c r="A563" s="109" t="s">
        <v>820</v>
      </c>
      <c r="B563" s="109" t="s">
        <v>819</v>
      </c>
      <c r="C563" s="109" t="s">
        <v>818</v>
      </c>
      <c r="D563" s="109" t="s">
        <v>800</v>
      </c>
      <c r="E563" s="109" t="s">
        <v>525</v>
      </c>
      <c r="F563" s="109" t="s">
        <v>520</v>
      </c>
      <c r="H563" s="109" t="e">
        <f>VLOOKUP(B563&amp;"Water"&amp;"Inside",'EFC Table'!$A$3:$H$502,8,FALSE)</f>
        <v>#N/A</v>
      </c>
    </row>
    <row r="564" spans="1:8">
      <c r="A564" s="109" t="s">
        <v>817</v>
      </c>
      <c r="B564" s="109" t="s">
        <v>316</v>
      </c>
      <c r="C564" s="109" t="s">
        <v>795</v>
      </c>
      <c r="D564" s="109" t="s">
        <v>521</v>
      </c>
      <c r="E564" s="109" t="s">
        <v>525</v>
      </c>
      <c r="F564" s="109" t="s">
        <v>520</v>
      </c>
      <c r="H564" s="109">
        <f>VLOOKUP(B564&amp;"Water"&amp;"Inside",'EFC Table'!$A$3:$H$502,8,FALSE)</f>
        <v>46.2</v>
      </c>
    </row>
    <row r="565" spans="1:8">
      <c r="A565" s="109" t="s">
        <v>816</v>
      </c>
      <c r="B565" s="109" t="s">
        <v>815</v>
      </c>
      <c r="C565" s="109" t="s">
        <v>795</v>
      </c>
      <c r="D565" s="109" t="s">
        <v>521</v>
      </c>
      <c r="E565" s="109" t="s">
        <v>525</v>
      </c>
      <c r="F565" s="109" t="s">
        <v>520</v>
      </c>
      <c r="H565" s="109" t="e">
        <f>VLOOKUP(B565&amp;"Water"&amp;"Inside",'EFC Table'!$A$3:$H$502,8,FALSE)</f>
        <v>#N/A</v>
      </c>
    </row>
    <row r="566" spans="1:8">
      <c r="A566" s="109" t="s">
        <v>814</v>
      </c>
      <c r="B566" s="109" t="s">
        <v>317</v>
      </c>
      <c r="C566" s="109" t="s">
        <v>813</v>
      </c>
      <c r="D566" s="109" t="s">
        <v>731</v>
      </c>
      <c r="E566" s="109" t="s">
        <v>525</v>
      </c>
      <c r="F566" s="109" t="s">
        <v>520</v>
      </c>
      <c r="H566" s="109">
        <f>VLOOKUP(B566&amp;"Water"&amp;"Inside",'EFC Table'!$A$3:$H$502,8,FALSE)</f>
        <v>50</v>
      </c>
    </row>
    <row r="567" spans="1:8">
      <c r="A567" s="109" t="s">
        <v>812</v>
      </c>
      <c r="B567" s="109" t="s">
        <v>318</v>
      </c>
      <c r="C567" s="109" t="s">
        <v>548</v>
      </c>
      <c r="D567" s="109" t="s">
        <v>547</v>
      </c>
      <c r="E567" s="109" t="s">
        <v>525</v>
      </c>
      <c r="F567" s="109" t="s">
        <v>520</v>
      </c>
      <c r="H567" s="109">
        <f>VLOOKUP(B567&amp;"Water"&amp;"Inside",'EFC Table'!$A$3:$H$502,8,FALSE)</f>
        <v>30</v>
      </c>
    </row>
    <row r="568" spans="1:8" hidden="1">
      <c r="A568" s="109" t="s">
        <v>811</v>
      </c>
      <c r="B568" s="109" t="s">
        <v>810</v>
      </c>
      <c r="C568" s="109" t="s">
        <v>608</v>
      </c>
      <c r="D568" s="109" t="s">
        <v>521</v>
      </c>
      <c r="E568" s="109" t="s">
        <v>520</v>
      </c>
      <c r="F568" s="109" t="s">
        <v>520</v>
      </c>
      <c r="H568" s="109" t="e">
        <f>VLOOKUP(B568&amp;"Water"&amp;"Inside",'EFC Table'!$A$3:$H$502,8,FALSE)</f>
        <v>#N/A</v>
      </c>
    </row>
    <row r="569" spans="1:8">
      <c r="A569" s="109" t="s">
        <v>809</v>
      </c>
      <c r="B569" s="109" t="s">
        <v>319</v>
      </c>
      <c r="C569" s="109" t="s">
        <v>98</v>
      </c>
      <c r="D569" s="109" t="s">
        <v>725</v>
      </c>
      <c r="E569" s="109" t="s">
        <v>525</v>
      </c>
      <c r="F569" s="109" t="s">
        <v>519</v>
      </c>
      <c r="H569" s="109">
        <f>VLOOKUP(B569&amp;"Water"&amp;"Inside",'EFC Table'!$A$3:$H$502,8,FALSE)</f>
        <v>16.02</v>
      </c>
    </row>
    <row r="570" spans="1:8">
      <c r="A570" s="109" t="s">
        <v>808</v>
      </c>
      <c r="B570" s="109" t="s">
        <v>807</v>
      </c>
      <c r="C570" s="109" t="s">
        <v>780</v>
      </c>
      <c r="D570" s="109" t="s">
        <v>614</v>
      </c>
      <c r="E570" s="109" t="s">
        <v>525</v>
      </c>
      <c r="F570" s="109" t="s">
        <v>520</v>
      </c>
      <c r="H570" s="109" t="e">
        <f>VLOOKUP(B570&amp;"Water"&amp;"Inside",'EFC Table'!$A$3:$H$502,8,FALSE)</f>
        <v>#N/A</v>
      </c>
    </row>
    <row r="571" spans="1:8">
      <c r="A571" s="109" t="s">
        <v>806</v>
      </c>
      <c r="B571" s="109" t="s">
        <v>320</v>
      </c>
      <c r="C571" s="109" t="s">
        <v>764</v>
      </c>
      <c r="D571" s="109" t="s">
        <v>566</v>
      </c>
      <c r="E571" s="109" t="s">
        <v>525</v>
      </c>
      <c r="F571" s="109" t="s">
        <v>520</v>
      </c>
      <c r="H571" s="109">
        <f>VLOOKUP(B571&amp;"Water"&amp;"Inside",'EFC Table'!$A$3:$H$502,8,FALSE)</f>
        <v>52.25</v>
      </c>
    </row>
    <row r="572" spans="1:8">
      <c r="A572" s="109" t="s">
        <v>805</v>
      </c>
      <c r="B572" s="109" t="s">
        <v>321</v>
      </c>
      <c r="C572" s="109" t="s">
        <v>125</v>
      </c>
      <c r="D572" s="109" t="s">
        <v>694</v>
      </c>
      <c r="E572" s="109" t="s">
        <v>525</v>
      </c>
      <c r="F572" s="109" t="s">
        <v>520</v>
      </c>
      <c r="H572" s="109">
        <f>VLOOKUP(B572&amp;"Water"&amp;"Inside",'EFC Table'!$A$3:$H$502,8,FALSE)</f>
        <v>27.6</v>
      </c>
    </row>
    <row r="573" spans="1:8" hidden="1">
      <c r="A573" s="109" t="s">
        <v>804</v>
      </c>
      <c r="B573" s="109" t="s">
        <v>803</v>
      </c>
      <c r="C573" s="109" t="s">
        <v>631</v>
      </c>
      <c r="D573" s="109" t="s">
        <v>559</v>
      </c>
      <c r="E573" s="109" t="s">
        <v>520</v>
      </c>
      <c r="F573" s="109" t="s">
        <v>520</v>
      </c>
      <c r="H573" s="109" t="e">
        <f>VLOOKUP(B573&amp;"Water"&amp;"Inside",'EFC Table'!$A$3:$H$502,8,FALSE)</f>
        <v>#N/A</v>
      </c>
    </row>
    <row r="574" spans="1:8">
      <c r="A574" s="109" t="s">
        <v>802</v>
      </c>
      <c r="B574" s="109" t="s">
        <v>322</v>
      </c>
      <c r="C574" s="109" t="s">
        <v>801</v>
      </c>
      <c r="D574" s="109" t="s">
        <v>800</v>
      </c>
      <c r="E574" s="109" t="s">
        <v>525</v>
      </c>
      <c r="F574" s="109" t="s">
        <v>520</v>
      </c>
      <c r="H574" s="109">
        <f>VLOOKUP(B574&amp;"Water"&amp;"Inside",'EFC Table'!$A$3:$H$502,8,FALSE)</f>
        <v>41</v>
      </c>
    </row>
    <row r="575" spans="1:8">
      <c r="A575" s="109" t="s">
        <v>799</v>
      </c>
      <c r="B575" s="109" t="s">
        <v>323</v>
      </c>
      <c r="C575" s="109" t="s">
        <v>370</v>
      </c>
      <c r="D575" s="109" t="s">
        <v>570</v>
      </c>
      <c r="E575" s="109" t="s">
        <v>525</v>
      </c>
      <c r="F575" s="109" t="s">
        <v>520</v>
      </c>
      <c r="H575" s="109">
        <f>VLOOKUP(B575&amp;"Water"&amp;"Inside",'EFC Table'!$A$3:$H$502,8,FALSE)</f>
        <v>38</v>
      </c>
    </row>
    <row r="576" spans="1:8">
      <c r="A576" s="109" t="s">
        <v>798</v>
      </c>
      <c r="B576" s="109" t="s">
        <v>324</v>
      </c>
      <c r="C576" s="109" t="s">
        <v>795</v>
      </c>
      <c r="D576" s="109" t="s">
        <v>521</v>
      </c>
      <c r="E576" s="109" t="s">
        <v>525</v>
      </c>
      <c r="F576" s="109" t="s">
        <v>520</v>
      </c>
      <c r="H576" s="109">
        <f>VLOOKUP(B576&amp;"Water"&amp;"Inside",'EFC Table'!$A$3:$H$502,8,FALSE)</f>
        <v>33.11</v>
      </c>
    </row>
    <row r="577" spans="1:8">
      <c r="A577" s="109" t="s">
        <v>797</v>
      </c>
      <c r="B577" s="109" t="s">
        <v>796</v>
      </c>
      <c r="C577" s="109" t="s">
        <v>795</v>
      </c>
      <c r="D577" s="109" t="s">
        <v>521</v>
      </c>
      <c r="E577" s="109" t="s">
        <v>525</v>
      </c>
      <c r="F577" s="109" t="s">
        <v>520</v>
      </c>
      <c r="H577" s="109" t="e">
        <f>VLOOKUP(B577&amp;"Water"&amp;"Inside",'EFC Table'!$A$3:$H$502,8,FALSE)</f>
        <v>#N/A</v>
      </c>
    </row>
    <row r="578" spans="1:8">
      <c r="A578" s="109" t="s">
        <v>794</v>
      </c>
      <c r="B578" s="109" t="s">
        <v>325</v>
      </c>
      <c r="C578" s="109" t="s">
        <v>649</v>
      </c>
      <c r="D578" s="109" t="s">
        <v>570</v>
      </c>
      <c r="E578" s="109" t="s">
        <v>525</v>
      </c>
      <c r="F578" s="109" t="s">
        <v>520</v>
      </c>
      <c r="H578" s="109">
        <f>VLOOKUP(B578&amp;"Water"&amp;"Inside",'EFC Table'!$A$3:$H$502,8,FALSE)</f>
        <v>48</v>
      </c>
    </row>
    <row r="579" spans="1:8" hidden="1">
      <c r="A579" s="109" t="s">
        <v>793</v>
      </c>
      <c r="B579" s="109" t="s">
        <v>792</v>
      </c>
      <c r="C579" s="109" t="s">
        <v>593</v>
      </c>
      <c r="D579" s="109" t="s">
        <v>591</v>
      </c>
      <c r="E579" s="109" t="s">
        <v>520</v>
      </c>
      <c r="F579" s="109" t="s">
        <v>520</v>
      </c>
      <c r="H579" s="109" t="e">
        <f>VLOOKUP(B579&amp;"Water"&amp;"Inside",'EFC Table'!$A$3:$H$502,8,FALSE)</f>
        <v>#N/A</v>
      </c>
    </row>
    <row r="580" spans="1:8">
      <c r="A580" s="109" t="s">
        <v>791</v>
      </c>
      <c r="B580" s="109" t="s">
        <v>422</v>
      </c>
      <c r="C580" s="109" t="s">
        <v>783</v>
      </c>
      <c r="D580" s="109" t="s">
        <v>526</v>
      </c>
      <c r="E580" s="109" t="s">
        <v>525</v>
      </c>
      <c r="F580" s="109" t="s">
        <v>520</v>
      </c>
      <c r="H580" s="109">
        <f>VLOOKUP(B580&amp;"Water"&amp;"Inside",'EFC Table'!$A$3:$H$502,8,FALSE)</f>
        <v>41.5</v>
      </c>
    </row>
    <row r="581" spans="1:8">
      <c r="A581" s="109" t="s">
        <v>790</v>
      </c>
      <c r="B581" s="109" t="s">
        <v>326</v>
      </c>
      <c r="C581" s="109" t="s">
        <v>567</v>
      </c>
      <c r="D581" s="109" t="s">
        <v>521</v>
      </c>
      <c r="E581" s="109" t="s">
        <v>525</v>
      </c>
      <c r="F581" s="109" t="s">
        <v>520</v>
      </c>
      <c r="H581" s="109">
        <f>VLOOKUP(B581&amp;"Water"&amp;"Inside",'EFC Table'!$A$3:$H$502,8,FALSE)</f>
        <v>53.35</v>
      </c>
    </row>
    <row r="582" spans="1:8">
      <c r="A582" s="109" t="s">
        <v>789</v>
      </c>
      <c r="B582" s="109" t="s">
        <v>788</v>
      </c>
      <c r="C582" s="109" t="s">
        <v>649</v>
      </c>
      <c r="D582" s="109" t="s">
        <v>521</v>
      </c>
      <c r="E582" s="109" t="s">
        <v>525</v>
      </c>
      <c r="F582" s="109" t="s">
        <v>520</v>
      </c>
      <c r="H582" s="109">
        <f>VLOOKUP(B582&amp;"Water"&amp;"Inside",'EFC Table'!$A$3:$H$502,8,FALSE)</f>
        <v>30.49</v>
      </c>
    </row>
    <row r="583" spans="1:8">
      <c r="A583" s="109" t="s">
        <v>787</v>
      </c>
      <c r="B583" s="109" t="s">
        <v>786</v>
      </c>
      <c r="C583" s="109" t="s">
        <v>783</v>
      </c>
      <c r="D583" s="109" t="s">
        <v>526</v>
      </c>
      <c r="E583" s="109" t="s">
        <v>525</v>
      </c>
      <c r="F583" s="109" t="s">
        <v>520</v>
      </c>
      <c r="H583" s="109">
        <f>VLOOKUP(B583&amp;"Water"&amp;"Inside",'EFC Table'!$A$3:$H$502,8,FALSE)</f>
        <v>97.13</v>
      </c>
    </row>
    <row r="584" spans="1:8">
      <c r="A584" s="109" t="s">
        <v>785</v>
      </c>
      <c r="B584" s="109" t="s">
        <v>784</v>
      </c>
      <c r="C584" s="109" t="s">
        <v>783</v>
      </c>
      <c r="D584" s="109" t="s">
        <v>526</v>
      </c>
      <c r="E584" s="109" t="s">
        <v>525</v>
      </c>
      <c r="F584" s="109" t="s">
        <v>520</v>
      </c>
      <c r="H584" s="109" t="e">
        <f>VLOOKUP(B584&amp;"Water"&amp;"Inside",'EFC Table'!$A$3:$H$502,8,FALSE)</f>
        <v>#N/A</v>
      </c>
    </row>
    <row r="585" spans="1:8">
      <c r="A585" s="109" t="s">
        <v>782</v>
      </c>
      <c r="B585" s="109" t="s">
        <v>781</v>
      </c>
      <c r="C585" s="109" t="s">
        <v>780</v>
      </c>
      <c r="D585" s="109" t="s">
        <v>614</v>
      </c>
      <c r="E585" s="109" t="s">
        <v>525</v>
      </c>
      <c r="F585" s="109" t="s">
        <v>520</v>
      </c>
      <c r="H585" s="109" t="e">
        <f>VLOOKUP(B585&amp;"Water"&amp;"Inside",'EFC Table'!$A$3:$H$502,8,FALSE)</f>
        <v>#N/A</v>
      </c>
    </row>
    <row r="586" spans="1:8">
      <c r="A586" s="109" t="s">
        <v>779</v>
      </c>
      <c r="B586" s="109" t="s">
        <v>778</v>
      </c>
      <c r="C586" s="109" t="s">
        <v>777</v>
      </c>
      <c r="D586" s="109" t="s">
        <v>526</v>
      </c>
      <c r="E586" s="109" t="s">
        <v>525</v>
      </c>
      <c r="F586" s="109" t="s">
        <v>520</v>
      </c>
      <c r="H586" s="109" t="e">
        <f>VLOOKUP(B586&amp;"Water"&amp;"Inside",'EFC Table'!$A$3:$H$502,8,FALSE)</f>
        <v>#N/A</v>
      </c>
    </row>
    <row r="587" spans="1:8">
      <c r="A587" s="109" t="s">
        <v>776</v>
      </c>
      <c r="B587" s="109" t="s">
        <v>327</v>
      </c>
      <c r="C587" s="109" t="s">
        <v>598</v>
      </c>
      <c r="D587" s="109" t="s">
        <v>664</v>
      </c>
      <c r="E587" s="109" t="s">
        <v>525</v>
      </c>
      <c r="F587" s="109" t="s">
        <v>519</v>
      </c>
      <c r="H587" s="109">
        <f>VLOOKUP(B587&amp;"Water"&amp;"Inside",'EFC Table'!$A$3:$H$502,8,FALSE)</f>
        <v>32.15</v>
      </c>
    </row>
    <row r="588" spans="1:8">
      <c r="A588" s="109" t="s">
        <v>775</v>
      </c>
      <c r="B588" s="109" t="s">
        <v>774</v>
      </c>
      <c r="C588" s="109" t="s">
        <v>608</v>
      </c>
      <c r="D588" s="109" t="s">
        <v>521</v>
      </c>
      <c r="E588" s="109" t="s">
        <v>525</v>
      </c>
      <c r="F588" s="109" t="s">
        <v>520</v>
      </c>
      <c r="H588" s="109">
        <f>VLOOKUP(B588&amp;"Water"&amp;"Inside",'EFC Table'!$A$3:$H$502,8,FALSE)</f>
        <v>36.5</v>
      </c>
    </row>
    <row r="589" spans="1:8">
      <c r="A589" s="109" t="s">
        <v>773</v>
      </c>
      <c r="B589" s="109" t="s">
        <v>328</v>
      </c>
      <c r="C589" s="109" t="s">
        <v>98</v>
      </c>
      <c r="D589" s="109" t="s">
        <v>544</v>
      </c>
      <c r="E589" s="109" t="s">
        <v>525</v>
      </c>
      <c r="F589" s="109" t="s">
        <v>520</v>
      </c>
      <c r="H589" s="109">
        <f>VLOOKUP(B589&amp;"Water"&amp;"Inside",'EFC Table'!$A$3:$H$502,8,FALSE)</f>
        <v>37.85</v>
      </c>
    </row>
    <row r="590" spans="1:8">
      <c r="A590" s="109" t="s">
        <v>772</v>
      </c>
      <c r="B590" s="109" t="s">
        <v>329</v>
      </c>
      <c r="C590" s="109" t="s">
        <v>771</v>
      </c>
      <c r="D590" s="109" t="s">
        <v>611</v>
      </c>
      <c r="E590" s="109" t="s">
        <v>525</v>
      </c>
      <c r="F590" s="109" t="s">
        <v>520</v>
      </c>
      <c r="H590" s="109">
        <f>VLOOKUP(B590&amp;"Water"&amp;"Inside",'EFC Table'!$A$3:$H$502,8,FALSE)</f>
        <v>40.450000000000003</v>
      </c>
    </row>
    <row r="591" spans="1:8" hidden="1">
      <c r="A591" s="109" t="s">
        <v>770</v>
      </c>
      <c r="B591" s="109" t="s">
        <v>769</v>
      </c>
      <c r="C591" s="109" t="s">
        <v>596</v>
      </c>
      <c r="D591" s="109" t="s">
        <v>640</v>
      </c>
      <c r="E591" s="109" t="s">
        <v>520</v>
      </c>
      <c r="F591" s="109" t="s">
        <v>520</v>
      </c>
      <c r="H591" s="109" t="e">
        <f>VLOOKUP(B591&amp;"Water"&amp;"Inside",'EFC Table'!$A$3:$H$502,8,FALSE)</f>
        <v>#N/A</v>
      </c>
    </row>
    <row r="592" spans="1:8" hidden="1">
      <c r="A592" s="109" t="s">
        <v>768</v>
      </c>
      <c r="B592" s="109" t="s">
        <v>767</v>
      </c>
      <c r="C592" s="109" t="s">
        <v>766</v>
      </c>
      <c r="D592" s="109" t="s">
        <v>535</v>
      </c>
      <c r="E592" s="109" t="s">
        <v>520</v>
      </c>
      <c r="F592" s="109" t="s">
        <v>520</v>
      </c>
      <c r="H592" s="109" t="e">
        <f>VLOOKUP(B592&amp;"Water"&amp;"Inside",'EFC Table'!$A$3:$H$502,8,FALSE)</f>
        <v>#N/A</v>
      </c>
    </row>
    <row r="593" spans="1:8">
      <c r="A593" s="109" t="s">
        <v>765</v>
      </c>
      <c r="B593" s="109" t="s">
        <v>330</v>
      </c>
      <c r="C593" s="109" t="s">
        <v>764</v>
      </c>
      <c r="D593" s="109" t="s">
        <v>566</v>
      </c>
      <c r="E593" s="109" t="s">
        <v>525</v>
      </c>
      <c r="F593" s="109" t="s">
        <v>520</v>
      </c>
      <c r="H593" s="109">
        <f>VLOOKUP(B593&amp;"Water"&amp;"Inside",'EFC Table'!$A$3:$H$502,8,FALSE)</f>
        <v>59.43</v>
      </c>
    </row>
    <row r="594" spans="1:8">
      <c r="A594" s="109" t="s">
        <v>763</v>
      </c>
      <c r="B594" s="109" t="s">
        <v>331</v>
      </c>
      <c r="C594" s="109" t="s">
        <v>670</v>
      </c>
      <c r="D594" s="109" t="s">
        <v>544</v>
      </c>
      <c r="E594" s="109" t="s">
        <v>525</v>
      </c>
      <c r="F594" s="109" t="s">
        <v>520</v>
      </c>
      <c r="H594" s="109">
        <f>VLOOKUP(B594&amp;"Water"&amp;"Inside",'EFC Table'!$A$3:$H$502,8,FALSE)</f>
        <v>39.26</v>
      </c>
    </row>
    <row r="595" spans="1:8">
      <c r="A595" s="109" t="s">
        <v>762</v>
      </c>
      <c r="B595" s="109" t="s">
        <v>332</v>
      </c>
      <c r="C595" s="109" t="s">
        <v>761</v>
      </c>
      <c r="D595" s="109" t="s">
        <v>760</v>
      </c>
      <c r="E595" s="109" t="s">
        <v>525</v>
      </c>
      <c r="F595" s="109" t="s">
        <v>520</v>
      </c>
      <c r="H595" s="109">
        <f>VLOOKUP(B595&amp;"Water"&amp;"Inside",'EFC Table'!$A$3:$H$502,8,FALSE)</f>
        <v>26</v>
      </c>
    </row>
    <row r="596" spans="1:8">
      <c r="A596" s="109" t="s">
        <v>759</v>
      </c>
      <c r="B596" s="109" t="s">
        <v>758</v>
      </c>
      <c r="C596" s="109" t="s">
        <v>757</v>
      </c>
      <c r="D596" s="109" t="s">
        <v>664</v>
      </c>
      <c r="E596" s="109" t="s">
        <v>525</v>
      </c>
      <c r="F596" s="109" t="s">
        <v>520</v>
      </c>
      <c r="H596" s="109">
        <f>VLOOKUP(B596&amp;"Water"&amp;"Inside",'EFC Table'!$A$3:$H$502,8,FALSE)</f>
        <v>30.5</v>
      </c>
    </row>
    <row r="597" spans="1:8">
      <c r="A597" s="109" t="s">
        <v>756</v>
      </c>
      <c r="B597" s="109" t="s">
        <v>423</v>
      </c>
      <c r="C597" s="109" t="s">
        <v>686</v>
      </c>
      <c r="D597" s="109" t="s">
        <v>614</v>
      </c>
      <c r="E597" s="109" t="s">
        <v>525</v>
      </c>
      <c r="F597" s="109" t="s">
        <v>519</v>
      </c>
      <c r="H597" s="109">
        <f>VLOOKUP(B597&amp;"Water"&amp;"Inside",'EFC Table'!$A$3:$H$502,8,FALSE)</f>
        <v>34.1</v>
      </c>
    </row>
    <row r="598" spans="1:8">
      <c r="A598" s="109" t="s">
        <v>755</v>
      </c>
      <c r="B598" s="109" t="s">
        <v>754</v>
      </c>
      <c r="C598" s="109" t="s">
        <v>753</v>
      </c>
      <c r="D598" s="109" t="s">
        <v>559</v>
      </c>
      <c r="E598" s="109" t="s">
        <v>525</v>
      </c>
      <c r="F598" s="109" t="s">
        <v>519</v>
      </c>
      <c r="H598" s="127">
        <v>68</v>
      </c>
    </row>
    <row r="599" spans="1:8">
      <c r="A599" s="109" t="s">
        <v>752</v>
      </c>
      <c r="B599" s="109" t="s">
        <v>335</v>
      </c>
      <c r="C599" s="109" t="s">
        <v>370</v>
      </c>
      <c r="D599" s="109" t="s">
        <v>570</v>
      </c>
      <c r="E599" s="109" t="s">
        <v>525</v>
      </c>
      <c r="F599" s="109" t="s">
        <v>520</v>
      </c>
      <c r="H599" s="109">
        <f>VLOOKUP(B599&amp;"Water"&amp;"Inside",'EFC Table'!$A$3:$H$502,8,FALSE)</f>
        <v>42.75</v>
      </c>
    </row>
    <row r="600" spans="1:8">
      <c r="A600" s="109" t="s">
        <v>751</v>
      </c>
      <c r="B600" s="109" t="s">
        <v>336</v>
      </c>
      <c r="C600" s="109" t="s">
        <v>697</v>
      </c>
      <c r="D600" s="109" t="s">
        <v>535</v>
      </c>
      <c r="E600" s="109" t="s">
        <v>525</v>
      </c>
      <c r="F600" s="109" t="s">
        <v>519</v>
      </c>
      <c r="H600" s="109">
        <f>VLOOKUP(B600&amp;"Water"&amp;"Inside",'EFC Table'!$A$3:$H$502,8,FALSE)</f>
        <v>39.08</v>
      </c>
    </row>
    <row r="601" spans="1:8">
      <c r="A601" s="109" t="s">
        <v>750</v>
      </c>
      <c r="B601" s="109" t="s">
        <v>337</v>
      </c>
      <c r="C601" s="109" t="s">
        <v>615</v>
      </c>
      <c r="D601" s="109" t="s">
        <v>614</v>
      </c>
      <c r="E601" s="109" t="s">
        <v>525</v>
      </c>
      <c r="F601" s="109" t="s">
        <v>749</v>
      </c>
      <c r="H601" s="109">
        <f>VLOOKUP(B601&amp;"Water"&amp;"Inside",'EFC Table'!$A$3:$H$502,8,FALSE)</f>
        <v>29.81</v>
      </c>
    </row>
    <row r="602" spans="1:8">
      <c r="A602" s="109" t="s">
        <v>748</v>
      </c>
      <c r="B602" s="109" t="s">
        <v>338</v>
      </c>
      <c r="C602" s="109" t="s">
        <v>670</v>
      </c>
      <c r="D602" s="109" t="s">
        <v>544</v>
      </c>
      <c r="E602" s="109" t="s">
        <v>525</v>
      </c>
      <c r="F602" s="109" t="s">
        <v>520</v>
      </c>
      <c r="H602" s="109">
        <f>VLOOKUP(B602&amp;"Water"&amp;"Inside",'EFC Table'!$A$3:$H$502,8,FALSE)</f>
        <v>34.5</v>
      </c>
    </row>
    <row r="603" spans="1:8" hidden="1">
      <c r="A603" s="109" t="s">
        <v>747</v>
      </c>
      <c r="B603" s="109" t="s">
        <v>745</v>
      </c>
      <c r="C603" s="109" t="s">
        <v>567</v>
      </c>
      <c r="D603" s="109" t="s">
        <v>521</v>
      </c>
      <c r="E603" s="109" t="s">
        <v>520</v>
      </c>
      <c r="F603" s="109" t="s">
        <v>520</v>
      </c>
      <c r="H603" s="109" t="e">
        <f>VLOOKUP(B603&amp;"Water"&amp;"Inside",'EFC Table'!$A$3:$H$502,8,FALSE)</f>
        <v>#N/A</v>
      </c>
    </row>
    <row r="604" spans="1:8" hidden="1">
      <c r="A604" s="109" t="s">
        <v>746</v>
      </c>
      <c r="B604" s="109" t="s">
        <v>745</v>
      </c>
      <c r="C604" s="109" t="s">
        <v>567</v>
      </c>
      <c r="D604" s="109" t="s">
        <v>521</v>
      </c>
      <c r="E604" s="109" t="s">
        <v>520</v>
      </c>
      <c r="F604" s="109" t="s">
        <v>520</v>
      </c>
      <c r="H604" s="109" t="e">
        <f>VLOOKUP(B604&amp;"Water"&amp;"Inside",'EFC Table'!$A$3:$H$502,8,FALSE)</f>
        <v>#N/A</v>
      </c>
    </row>
    <row r="605" spans="1:8">
      <c r="A605" s="109" t="s">
        <v>744</v>
      </c>
      <c r="B605" s="109" t="s">
        <v>743</v>
      </c>
      <c r="C605" s="109" t="s">
        <v>654</v>
      </c>
      <c r="D605" s="109" t="s">
        <v>532</v>
      </c>
      <c r="E605" s="109" t="s">
        <v>525</v>
      </c>
      <c r="F605" s="109" t="s">
        <v>520</v>
      </c>
      <c r="H605" s="127">
        <v>56.25</v>
      </c>
    </row>
    <row r="606" spans="1:8">
      <c r="A606" s="109" t="s">
        <v>742</v>
      </c>
      <c r="B606" s="109" t="s">
        <v>339</v>
      </c>
      <c r="C606" s="109" t="s">
        <v>556</v>
      </c>
      <c r="D606" s="109" t="s">
        <v>566</v>
      </c>
      <c r="E606" s="109" t="s">
        <v>525</v>
      </c>
      <c r="F606" s="109" t="s">
        <v>520</v>
      </c>
      <c r="H606" s="109">
        <f>VLOOKUP(B606&amp;"Water"&amp;"Inside",'EFC Table'!$A$3:$H$502,8,FALSE)</f>
        <v>52.5</v>
      </c>
    </row>
    <row r="607" spans="1:8">
      <c r="A607" s="109" t="s">
        <v>741</v>
      </c>
      <c r="B607" s="109" t="s">
        <v>340</v>
      </c>
      <c r="C607" s="109" t="s">
        <v>740</v>
      </c>
      <c r="D607" s="109" t="s">
        <v>718</v>
      </c>
      <c r="E607" s="109" t="s">
        <v>525</v>
      </c>
      <c r="F607" s="109" t="s">
        <v>520</v>
      </c>
      <c r="H607" s="109">
        <f>VLOOKUP(B607&amp;"Water"&amp;"Inside",'EFC Table'!$A$3:$H$502,8,FALSE)</f>
        <v>59</v>
      </c>
    </row>
    <row r="608" spans="1:8">
      <c r="A608" s="109" t="s">
        <v>739</v>
      </c>
      <c r="B608" s="109" t="s">
        <v>341</v>
      </c>
      <c r="C608" s="109" t="s">
        <v>302</v>
      </c>
      <c r="D608" s="109" t="s">
        <v>532</v>
      </c>
      <c r="E608" s="109" t="s">
        <v>525</v>
      </c>
      <c r="F608" s="109" t="s">
        <v>520</v>
      </c>
      <c r="H608" s="109">
        <f>VLOOKUP(B608&amp;"Water"&amp;"Inside",'EFC Table'!$A$3:$H$502,8,FALSE)</f>
        <v>50.38</v>
      </c>
    </row>
    <row r="609" spans="1:8">
      <c r="A609" s="109" t="s">
        <v>738</v>
      </c>
      <c r="B609" s="109" t="s">
        <v>495</v>
      </c>
      <c r="C609" s="109" t="s">
        <v>567</v>
      </c>
      <c r="D609" s="109" t="s">
        <v>532</v>
      </c>
      <c r="E609" s="109" t="s">
        <v>525</v>
      </c>
      <c r="F609" s="109" t="s">
        <v>520</v>
      </c>
      <c r="H609" s="109">
        <f>VLOOKUP(B609&amp;"Water"&amp;"Inside",'EFC Table'!$A$3:$H$502,8,FALSE)</f>
        <v>67.8</v>
      </c>
    </row>
    <row r="610" spans="1:8">
      <c r="A610" s="109" t="s">
        <v>737</v>
      </c>
      <c r="B610" s="109" t="s">
        <v>736</v>
      </c>
      <c r="C610" s="109" t="s">
        <v>735</v>
      </c>
      <c r="D610" s="109" t="s">
        <v>526</v>
      </c>
      <c r="E610" s="109" t="s">
        <v>525</v>
      </c>
      <c r="F610" s="109" t="s">
        <v>520</v>
      </c>
      <c r="H610" s="109" t="e">
        <f>VLOOKUP(B610&amp;"Water"&amp;"Inside",'EFC Table'!$A$3:$H$502,8,FALSE)</f>
        <v>#N/A</v>
      </c>
    </row>
    <row r="611" spans="1:8">
      <c r="A611" s="109" t="s">
        <v>734</v>
      </c>
      <c r="B611" s="109" t="s">
        <v>733</v>
      </c>
      <c r="C611" s="109" t="s">
        <v>732</v>
      </c>
      <c r="D611" s="109" t="s">
        <v>731</v>
      </c>
      <c r="E611" s="109" t="s">
        <v>525</v>
      </c>
      <c r="F611" s="109" t="s">
        <v>520</v>
      </c>
      <c r="H611" s="109" t="e">
        <f>VLOOKUP(B611&amp;"Water"&amp;"Inside",'EFC Table'!$A$3:$H$502,8,FALSE)</f>
        <v>#N/A</v>
      </c>
    </row>
    <row r="612" spans="1:8" hidden="1">
      <c r="A612" s="109" t="s">
        <v>730</v>
      </c>
      <c r="B612" s="109" t="s">
        <v>729</v>
      </c>
      <c r="C612" s="109" t="s">
        <v>527</v>
      </c>
      <c r="D612" s="109" t="s">
        <v>728</v>
      </c>
      <c r="E612" s="109" t="s">
        <v>520</v>
      </c>
      <c r="F612" s="109" t="s">
        <v>520</v>
      </c>
      <c r="H612" s="109" t="e">
        <f>VLOOKUP(B612&amp;"Water"&amp;"Inside",'EFC Table'!$A$3:$H$502,8,FALSE)</f>
        <v>#N/A</v>
      </c>
    </row>
    <row r="613" spans="1:8" hidden="1">
      <c r="A613" s="109" t="s">
        <v>727</v>
      </c>
      <c r="B613" s="109" t="s">
        <v>726</v>
      </c>
      <c r="C613" s="109" t="s">
        <v>98</v>
      </c>
      <c r="D613" s="109" t="s">
        <v>725</v>
      </c>
      <c r="E613" s="109" t="s">
        <v>520</v>
      </c>
      <c r="F613" s="109" t="s">
        <v>519</v>
      </c>
      <c r="H613" s="109" t="e">
        <f>VLOOKUP(B613&amp;"Water"&amp;"Inside",'EFC Table'!$A$3:$H$502,8,FALSE)</f>
        <v>#N/A</v>
      </c>
    </row>
    <row r="614" spans="1:8">
      <c r="A614" s="109" t="s">
        <v>724</v>
      </c>
      <c r="B614" s="109" t="s">
        <v>342</v>
      </c>
      <c r="C614" s="109" t="s">
        <v>702</v>
      </c>
      <c r="D614" s="109" t="s">
        <v>603</v>
      </c>
      <c r="E614" s="109" t="s">
        <v>525</v>
      </c>
      <c r="F614" s="109" t="s">
        <v>520</v>
      </c>
      <c r="H614" s="109">
        <f>VLOOKUP(B614&amp;"Water"&amp;"Inside",'EFC Table'!$A$3:$H$502,8,FALSE)</f>
        <v>40.94</v>
      </c>
    </row>
    <row r="615" spans="1:8" hidden="1">
      <c r="A615" s="109" t="s">
        <v>723</v>
      </c>
      <c r="B615" s="109" t="s">
        <v>722</v>
      </c>
      <c r="C615" s="109" t="s">
        <v>721</v>
      </c>
      <c r="D615" s="109" t="s">
        <v>617</v>
      </c>
      <c r="E615" s="109" t="s">
        <v>520</v>
      </c>
      <c r="F615" s="109" t="s">
        <v>520</v>
      </c>
      <c r="H615" s="109" t="e">
        <f>VLOOKUP(B615&amp;"Water"&amp;"Inside",'EFC Table'!$A$3:$H$502,8,FALSE)</f>
        <v>#N/A</v>
      </c>
    </row>
    <row r="616" spans="1:8">
      <c r="A616" s="109" t="s">
        <v>720</v>
      </c>
      <c r="B616" s="109" t="s">
        <v>427</v>
      </c>
      <c r="C616" s="109" t="s">
        <v>719</v>
      </c>
      <c r="D616" s="109" t="s">
        <v>718</v>
      </c>
      <c r="E616" s="109" t="s">
        <v>525</v>
      </c>
      <c r="F616" s="109" t="s">
        <v>520</v>
      </c>
      <c r="H616" s="109">
        <f>VLOOKUP(B616&amp;"Water"&amp;"Inside",'EFC Table'!$A$3:$H$502,8,FALSE)</f>
        <v>51.5</v>
      </c>
    </row>
    <row r="617" spans="1:8">
      <c r="A617" s="109" t="s">
        <v>717</v>
      </c>
      <c r="B617" s="109" t="s">
        <v>457</v>
      </c>
      <c r="C617" s="109" t="s">
        <v>129</v>
      </c>
      <c r="D617" s="109" t="s">
        <v>664</v>
      </c>
      <c r="E617" s="109" t="s">
        <v>525</v>
      </c>
      <c r="F617" s="109" t="s">
        <v>520</v>
      </c>
      <c r="H617" s="109" t="e">
        <f>VLOOKUP(B617&amp;"Water"&amp;"Inside",'EFC Table'!$A$3:$H$502,8,FALSE)</f>
        <v>#N/A</v>
      </c>
    </row>
    <row r="618" spans="1:8">
      <c r="A618" s="109" t="s">
        <v>716</v>
      </c>
      <c r="B618" s="109" t="s">
        <v>428</v>
      </c>
      <c r="C618" s="109" t="s">
        <v>596</v>
      </c>
      <c r="D618" s="109" t="s">
        <v>566</v>
      </c>
      <c r="E618" s="109" t="s">
        <v>525</v>
      </c>
      <c r="F618" s="109" t="s">
        <v>520</v>
      </c>
      <c r="H618" s="109">
        <f>VLOOKUP(B618&amp;"Water"&amp;"Inside",'EFC Table'!$A$3:$H$502,8,FALSE)</f>
        <v>19.829999999999998</v>
      </c>
    </row>
    <row r="619" spans="1:8">
      <c r="A619" s="109" t="s">
        <v>715</v>
      </c>
      <c r="B619" s="109" t="s">
        <v>343</v>
      </c>
      <c r="C619" s="109" t="s">
        <v>527</v>
      </c>
      <c r="D619" s="109" t="s">
        <v>614</v>
      </c>
      <c r="E619" s="109" t="s">
        <v>525</v>
      </c>
      <c r="F619" s="109" t="s">
        <v>520</v>
      </c>
      <c r="H619" s="109">
        <f>VLOOKUP(B619&amp;"Water"&amp;"Inside",'EFC Table'!$A$3:$H$502,8,FALSE)</f>
        <v>37.5</v>
      </c>
    </row>
    <row r="620" spans="1:8">
      <c r="A620" s="109" t="s">
        <v>714</v>
      </c>
      <c r="B620" s="109" t="s">
        <v>429</v>
      </c>
      <c r="C620" s="109" t="s">
        <v>598</v>
      </c>
      <c r="D620" s="109" t="s">
        <v>544</v>
      </c>
      <c r="E620" s="109" t="s">
        <v>525</v>
      </c>
      <c r="F620" s="109" t="s">
        <v>520</v>
      </c>
      <c r="H620" s="109">
        <f>VLOOKUP(B620&amp;"Water"&amp;"Inside",'EFC Table'!$A$3:$H$502,8,FALSE)</f>
        <v>41.6</v>
      </c>
    </row>
    <row r="621" spans="1:8">
      <c r="A621" s="109" t="s">
        <v>713</v>
      </c>
      <c r="B621" s="109" t="s">
        <v>496</v>
      </c>
      <c r="C621" s="109" t="s">
        <v>638</v>
      </c>
      <c r="D621" s="109" t="s">
        <v>607</v>
      </c>
      <c r="E621" s="109" t="s">
        <v>525</v>
      </c>
      <c r="F621" s="109" t="s">
        <v>520</v>
      </c>
      <c r="H621" s="109">
        <f>VLOOKUP(B621&amp;"Water"&amp;"Inside",'EFC Table'!$A$3:$H$502,8,FALSE)</f>
        <v>54.5</v>
      </c>
    </row>
    <row r="622" spans="1:8">
      <c r="A622" s="109" t="s">
        <v>712</v>
      </c>
      <c r="B622" s="109" t="s">
        <v>711</v>
      </c>
      <c r="C622" s="109" t="s">
        <v>545</v>
      </c>
      <c r="D622" s="109" t="s">
        <v>544</v>
      </c>
      <c r="E622" s="109" t="s">
        <v>525</v>
      </c>
      <c r="F622" s="109" t="s">
        <v>520</v>
      </c>
      <c r="H622" s="109" t="e">
        <f>VLOOKUP(B622&amp;"Water"&amp;"Inside",'EFC Table'!$A$3:$H$502,8,FALSE)</f>
        <v>#N/A</v>
      </c>
    </row>
    <row r="623" spans="1:8">
      <c r="A623" s="109" t="s">
        <v>710</v>
      </c>
      <c r="B623" s="109" t="s">
        <v>709</v>
      </c>
      <c r="C623" s="109" t="s">
        <v>615</v>
      </c>
      <c r="D623" s="109" t="s">
        <v>614</v>
      </c>
      <c r="E623" s="109" t="s">
        <v>525</v>
      </c>
      <c r="F623" s="109" t="s">
        <v>520</v>
      </c>
      <c r="H623" s="109" t="e">
        <f>VLOOKUP(B623&amp;"Water"&amp;"Inside",'EFC Table'!$A$3:$H$502,8,FALSE)</f>
        <v>#N/A</v>
      </c>
    </row>
    <row r="624" spans="1:8">
      <c r="A624" s="109" t="s">
        <v>708</v>
      </c>
      <c r="B624" s="109" t="s">
        <v>344</v>
      </c>
      <c r="C624" s="109" t="s">
        <v>707</v>
      </c>
      <c r="D624" s="109" t="s">
        <v>535</v>
      </c>
      <c r="E624" s="109" t="s">
        <v>525</v>
      </c>
      <c r="F624" s="109" t="s">
        <v>520</v>
      </c>
      <c r="H624" s="109">
        <f>VLOOKUP(B624&amp;"Water"&amp;"Inside",'EFC Table'!$A$3:$H$502,8,FALSE)</f>
        <v>36.909999999999997</v>
      </c>
    </row>
    <row r="625" spans="1:8" hidden="1">
      <c r="A625" s="109" t="s">
        <v>706</v>
      </c>
      <c r="B625" s="109" t="s">
        <v>705</v>
      </c>
      <c r="C625" s="109" t="s">
        <v>704</v>
      </c>
      <c r="D625" s="109" t="s">
        <v>535</v>
      </c>
      <c r="E625" s="109" t="s">
        <v>520</v>
      </c>
      <c r="F625" s="109" t="s">
        <v>520</v>
      </c>
      <c r="H625" s="109" t="e">
        <f>VLOOKUP(B625&amp;"Water"&amp;"Inside",'EFC Table'!$A$3:$H$502,8,FALSE)</f>
        <v>#N/A</v>
      </c>
    </row>
    <row r="626" spans="1:8">
      <c r="A626" s="109" t="s">
        <v>703</v>
      </c>
      <c r="B626" s="109" t="s">
        <v>345</v>
      </c>
      <c r="C626" s="109" t="s">
        <v>702</v>
      </c>
      <c r="D626" s="109" t="s">
        <v>544</v>
      </c>
      <c r="E626" s="109" t="s">
        <v>525</v>
      </c>
      <c r="F626" s="109" t="s">
        <v>520</v>
      </c>
      <c r="H626" s="109">
        <f>VLOOKUP(B626&amp;"Water"&amp;"Inside",'EFC Table'!$A$3:$H$502,8,FALSE)</f>
        <v>62.5</v>
      </c>
    </row>
    <row r="627" spans="1:8" hidden="1">
      <c r="A627" s="109" t="s">
        <v>701</v>
      </c>
      <c r="B627" s="109" t="s">
        <v>700</v>
      </c>
      <c r="C627" s="109" t="s">
        <v>677</v>
      </c>
      <c r="D627" s="109" t="s">
        <v>614</v>
      </c>
      <c r="E627" s="109" t="s">
        <v>520</v>
      </c>
      <c r="F627" s="109" t="s">
        <v>520</v>
      </c>
      <c r="H627" s="109" t="e">
        <f>VLOOKUP(B627&amp;"Water"&amp;"Inside",'EFC Table'!$A$3:$H$502,8,FALSE)</f>
        <v>#N/A</v>
      </c>
    </row>
    <row r="628" spans="1:8">
      <c r="A628" s="109" t="s">
        <v>699</v>
      </c>
      <c r="B628" s="109" t="s">
        <v>346</v>
      </c>
      <c r="C628" s="109" t="s">
        <v>615</v>
      </c>
      <c r="D628" s="109" t="s">
        <v>614</v>
      </c>
      <c r="E628" s="109" t="s">
        <v>525</v>
      </c>
      <c r="F628" s="109" t="s">
        <v>519</v>
      </c>
      <c r="H628" s="109">
        <f>VLOOKUP(B628&amp;"Water"&amp;"Inside",'EFC Table'!$A$3:$H$502,8,FALSE)</f>
        <v>46.3</v>
      </c>
    </row>
    <row r="629" spans="1:8">
      <c r="A629" s="109" t="s">
        <v>698</v>
      </c>
      <c r="B629" s="109" t="s">
        <v>347</v>
      </c>
      <c r="C629" s="109" t="s">
        <v>697</v>
      </c>
      <c r="D629" s="109" t="s">
        <v>535</v>
      </c>
      <c r="E629" s="109" t="s">
        <v>525</v>
      </c>
      <c r="F629" s="109" t="s">
        <v>520</v>
      </c>
      <c r="H629" s="109">
        <f>VLOOKUP(B629&amp;"Water"&amp;"Inside",'EFC Table'!$A$3:$H$502,8,FALSE)</f>
        <v>30.93</v>
      </c>
    </row>
    <row r="630" spans="1:8">
      <c r="A630" s="109" t="s">
        <v>696</v>
      </c>
      <c r="B630" s="109" t="s">
        <v>348</v>
      </c>
      <c r="C630" s="109" t="s">
        <v>695</v>
      </c>
      <c r="D630" s="109" t="s">
        <v>694</v>
      </c>
      <c r="E630" s="109" t="s">
        <v>525</v>
      </c>
      <c r="F630" s="109" t="s">
        <v>520</v>
      </c>
      <c r="H630" s="109">
        <f>VLOOKUP(B630&amp;"Water"&amp;"Inside",'EFC Table'!$A$3:$H$502,8,FALSE)</f>
        <v>39.93</v>
      </c>
    </row>
    <row r="631" spans="1:8">
      <c r="A631" s="109" t="s">
        <v>693</v>
      </c>
      <c r="B631" s="109" t="s">
        <v>692</v>
      </c>
      <c r="C631" s="109" t="s">
        <v>200</v>
      </c>
      <c r="D631" s="109" t="s">
        <v>586</v>
      </c>
      <c r="E631" s="109" t="s">
        <v>525</v>
      </c>
      <c r="F631" s="109" t="s">
        <v>520</v>
      </c>
      <c r="H631" s="109">
        <f>VLOOKUP(B631&amp;"Water"&amp;"Inside",'EFC Table'!$A$3:$H$502,8,FALSE)</f>
        <v>33.869999999999997</v>
      </c>
    </row>
    <row r="632" spans="1:8">
      <c r="A632" s="109" t="s">
        <v>691</v>
      </c>
      <c r="B632" s="109" t="s">
        <v>349</v>
      </c>
      <c r="C632" s="109" t="s">
        <v>690</v>
      </c>
      <c r="D632" s="109" t="s">
        <v>689</v>
      </c>
      <c r="E632" s="109" t="s">
        <v>525</v>
      </c>
      <c r="F632" s="109" t="s">
        <v>520</v>
      </c>
      <c r="H632" s="109">
        <f>VLOOKUP(B632&amp;"Water"&amp;"Inside",'EFC Table'!$A$3:$H$502,8,FALSE)</f>
        <v>37.82</v>
      </c>
    </row>
    <row r="633" spans="1:8">
      <c r="A633" s="109" t="s">
        <v>688</v>
      </c>
      <c r="B633" s="109" t="s">
        <v>687</v>
      </c>
      <c r="C633" s="109" t="s">
        <v>686</v>
      </c>
      <c r="D633" s="109" t="s">
        <v>685</v>
      </c>
      <c r="E633" s="109" t="s">
        <v>525</v>
      </c>
      <c r="F633" s="109" t="s">
        <v>519</v>
      </c>
      <c r="H633" s="109">
        <f>VLOOKUP(B633&amp;"Water"&amp;"Inside",'EFC Table'!$A$3:$H$502,8,FALSE)</f>
        <v>26.8</v>
      </c>
    </row>
    <row r="634" spans="1:8">
      <c r="A634" s="109" t="s">
        <v>684</v>
      </c>
      <c r="B634" s="109" t="s">
        <v>683</v>
      </c>
      <c r="C634" s="109" t="s">
        <v>682</v>
      </c>
      <c r="D634" s="109" t="s">
        <v>526</v>
      </c>
      <c r="E634" s="109" t="s">
        <v>525</v>
      </c>
      <c r="F634" s="109" t="s">
        <v>520</v>
      </c>
      <c r="H634" s="109">
        <f>VLOOKUP(B634&amp;"Water"&amp;"Inside",'EFC Table'!$A$3:$H$502,8,FALSE)</f>
        <v>73.55</v>
      </c>
    </row>
    <row r="635" spans="1:8">
      <c r="A635" s="109" t="s">
        <v>681</v>
      </c>
      <c r="B635" s="109" t="s">
        <v>350</v>
      </c>
      <c r="C635" s="109" t="s">
        <v>560</v>
      </c>
      <c r="D635" s="109" t="s">
        <v>614</v>
      </c>
      <c r="E635" s="109" t="s">
        <v>525</v>
      </c>
      <c r="F635" s="109" t="s">
        <v>519</v>
      </c>
      <c r="H635" s="109">
        <f>VLOOKUP(B635&amp;"Water"&amp;"Inside",'EFC Table'!$A$3:$H$502,8,FALSE)</f>
        <v>42.36</v>
      </c>
    </row>
    <row r="636" spans="1:8">
      <c r="A636" s="109" t="s">
        <v>680</v>
      </c>
      <c r="B636" s="109" t="s">
        <v>679</v>
      </c>
      <c r="C636" s="109" t="s">
        <v>189</v>
      </c>
      <c r="D636" s="109" t="s">
        <v>547</v>
      </c>
      <c r="E636" s="109" t="s">
        <v>525</v>
      </c>
      <c r="F636" s="109" t="s">
        <v>520</v>
      </c>
      <c r="H636" s="109">
        <f>VLOOKUP(B636&amp;"Water"&amp;"Inside",'EFC Table'!$A$3:$H$502,8,FALSE)</f>
        <v>40</v>
      </c>
    </row>
    <row r="637" spans="1:8">
      <c r="A637" s="109" t="s">
        <v>678</v>
      </c>
      <c r="B637" s="109" t="s">
        <v>351</v>
      </c>
      <c r="C637" s="109" t="s">
        <v>677</v>
      </c>
      <c r="D637" s="109" t="s">
        <v>614</v>
      </c>
      <c r="E637" s="109" t="s">
        <v>525</v>
      </c>
      <c r="F637" s="109" t="s">
        <v>519</v>
      </c>
      <c r="H637" s="109">
        <f>VLOOKUP(B637&amp;"Water"&amp;"Inside",'EFC Table'!$A$3:$H$502,8,FALSE)</f>
        <v>44.05</v>
      </c>
    </row>
    <row r="638" spans="1:8">
      <c r="A638" s="109" t="s">
        <v>676</v>
      </c>
      <c r="B638" s="109" t="s">
        <v>675</v>
      </c>
      <c r="C638" s="109" t="s">
        <v>674</v>
      </c>
      <c r="D638" s="109" t="s">
        <v>532</v>
      </c>
      <c r="E638" s="109" t="s">
        <v>525</v>
      </c>
      <c r="F638" s="109" t="s">
        <v>520</v>
      </c>
      <c r="H638" s="109">
        <f>VLOOKUP(B638&amp;"Water"&amp;"Inside",'EFC Table'!$A$3:$H$502,8,FALSE)</f>
        <v>81.650000000000006</v>
      </c>
    </row>
    <row r="639" spans="1:8">
      <c r="A639" s="109" t="s">
        <v>673</v>
      </c>
      <c r="B639" s="109" t="s">
        <v>352</v>
      </c>
      <c r="C639" s="109" t="s">
        <v>672</v>
      </c>
      <c r="D639" s="109" t="s">
        <v>521</v>
      </c>
      <c r="E639" s="109" t="s">
        <v>525</v>
      </c>
      <c r="F639" s="109" t="s">
        <v>520</v>
      </c>
      <c r="H639" s="109">
        <f>VLOOKUP(B639&amp;"Water"&amp;"Inside",'EFC Table'!$A$3:$H$502,8,FALSE)</f>
        <v>35.6</v>
      </c>
    </row>
    <row r="640" spans="1:8">
      <c r="A640" s="109" t="s">
        <v>671</v>
      </c>
      <c r="B640" s="109" t="s">
        <v>353</v>
      </c>
      <c r="C640" s="109" t="s">
        <v>670</v>
      </c>
      <c r="D640" s="109" t="s">
        <v>544</v>
      </c>
      <c r="E640" s="109" t="s">
        <v>525</v>
      </c>
      <c r="F640" s="109" t="s">
        <v>520</v>
      </c>
      <c r="H640" s="109">
        <f>VLOOKUP(B640&amp;"Water"&amp;"Inside",'EFC Table'!$A$3:$H$502,8,FALSE)</f>
        <v>39</v>
      </c>
    </row>
    <row r="641" spans="1:8">
      <c r="A641" s="109" t="s">
        <v>669</v>
      </c>
      <c r="B641" s="109" t="s">
        <v>354</v>
      </c>
      <c r="C641" s="109" t="s">
        <v>668</v>
      </c>
      <c r="D641" s="109" t="s">
        <v>535</v>
      </c>
      <c r="E641" s="109" t="s">
        <v>525</v>
      </c>
      <c r="F641" s="109" t="s">
        <v>520</v>
      </c>
      <c r="H641" s="109" t="e">
        <f>VLOOKUP(B641&amp;"Water"&amp;"Inside",'EFC Table'!$A$3:$H$502,8,FALSE)</f>
        <v>#N/A</v>
      </c>
    </row>
    <row r="642" spans="1:8">
      <c r="A642" s="109" t="s">
        <v>667</v>
      </c>
      <c r="B642" s="109" t="s">
        <v>666</v>
      </c>
      <c r="C642" s="109" t="s">
        <v>665</v>
      </c>
      <c r="D642" s="109" t="s">
        <v>664</v>
      </c>
      <c r="E642" s="109" t="s">
        <v>525</v>
      </c>
      <c r="F642" s="109" t="s">
        <v>520</v>
      </c>
      <c r="H642" s="109">
        <f>VLOOKUP(B642&amp;"Water"&amp;"Inside",'EFC Table'!$A$3:$H$502,8,FALSE)</f>
        <v>30.5</v>
      </c>
    </row>
    <row r="643" spans="1:8" hidden="1">
      <c r="A643" s="109" t="s">
        <v>663</v>
      </c>
      <c r="B643" s="109" t="s">
        <v>662</v>
      </c>
      <c r="C643" s="109" t="s">
        <v>522</v>
      </c>
      <c r="D643" s="109" t="s">
        <v>521</v>
      </c>
      <c r="E643" s="109" t="s">
        <v>520</v>
      </c>
      <c r="F643" s="109" t="s">
        <v>520</v>
      </c>
      <c r="H643" s="109" t="e">
        <f>VLOOKUP(B643&amp;"Water"&amp;"Inside",'EFC Table'!$A$3:$H$502,8,FALSE)</f>
        <v>#N/A</v>
      </c>
    </row>
    <row r="644" spans="1:8" hidden="1">
      <c r="A644" s="109" t="s">
        <v>661</v>
      </c>
      <c r="B644" s="109" t="s">
        <v>660</v>
      </c>
      <c r="C644" s="109" t="s">
        <v>522</v>
      </c>
      <c r="D644" s="109" t="s">
        <v>521</v>
      </c>
      <c r="E644" s="109" t="s">
        <v>520</v>
      </c>
      <c r="F644" s="109" t="s">
        <v>520</v>
      </c>
      <c r="H644" s="109" t="e">
        <f>VLOOKUP(B644&amp;"Water"&amp;"Inside",'EFC Table'!$A$3:$H$502,8,FALSE)</f>
        <v>#N/A</v>
      </c>
    </row>
    <row r="645" spans="1:8" hidden="1">
      <c r="A645" s="109" t="s">
        <v>659</v>
      </c>
      <c r="B645" s="109" t="s">
        <v>658</v>
      </c>
      <c r="C645" s="109" t="s">
        <v>657</v>
      </c>
      <c r="D645" s="109" t="s">
        <v>532</v>
      </c>
      <c r="E645" s="109" t="s">
        <v>520</v>
      </c>
      <c r="F645" s="109" t="s">
        <v>520</v>
      </c>
      <c r="H645" s="109" t="e">
        <f>VLOOKUP(B645&amp;"Water"&amp;"Inside",'EFC Table'!$A$3:$H$502,8,FALSE)</f>
        <v>#N/A</v>
      </c>
    </row>
    <row r="646" spans="1:8">
      <c r="A646" s="109" t="s">
        <v>656</v>
      </c>
      <c r="B646" s="109" t="s">
        <v>355</v>
      </c>
      <c r="C646" s="109" t="s">
        <v>638</v>
      </c>
      <c r="D646" s="109" t="s">
        <v>607</v>
      </c>
      <c r="E646" s="109" t="s">
        <v>525</v>
      </c>
      <c r="F646" s="109" t="s">
        <v>520</v>
      </c>
      <c r="H646" s="109">
        <f>VLOOKUP(B646&amp;"Water"&amp;"Inside",'EFC Table'!$A$3:$H$502,8,FALSE)</f>
        <v>30.7</v>
      </c>
    </row>
    <row r="647" spans="1:8">
      <c r="A647" s="109" t="s">
        <v>655</v>
      </c>
      <c r="B647" s="109" t="s">
        <v>439</v>
      </c>
      <c r="C647" s="109" t="s">
        <v>654</v>
      </c>
      <c r="D647" s="109" t="s">
        <v>532</v>
      </c>
      <c r="E647" s="109" t="s">
        <v>525</v>
      </c>
      <c r="F647" s="109" t="s">
        <v>520</v>
      </c>
      <c r="H647" s="109">
        <f>VLOOKUP(B647&amp;"Water"&amp;"Inside",'EFC Table'!$A$3:$H$502,8,FALSE)</f>
        <v>28.57</v>
      </c>
    </row>
    <row r="648" spans="1:8">
      <c r="A648" s="109" t="s">
        <v>653</v>
      </c>
      <c r="B648" s="109" t="s">
        <v>356</v>
      </c>
      <c r="C648" s="109" t="s">
        <v>608</v>
      </c>
      <c r="D648" s="109" t="s">
        <v>521</v>
      </c>
      <c r="E648" s="109" t="s">
        <v>525</v>
      </c>
      <c r="F648" s="109" t="s">
        <v>520</v>
      </c>
      <c r="H648" s="109">
        <f>VLOOKUP(B648&amp;"Water"&amp;"Inside",'EFC Table'!$A$3:$H$502,8,FALSE)</f>
        <v>53.42</v>
      </c>
    </row>
    <row r="649" spans="1:8" hidden="1">
      <c r="A649" s="109" t="s">
        <v>652</v>
      </c>
      <c r="B649" s="109" t="s">
        <v>651</v>
      </c>
      <c r="C649" s="109" t="s">
        <v>545</v>
      </c>
      <c r="D649" s="109" t="s">
        <v>607</v>
      </c>
      <c r="E649" s="109" t="s">
        <v>520</v>
      </c>
      <c r="F649" s="109" t="s">
        <v>520</v>
      </c>
      <c r="H649" s="109" t="e">
        <f>VLOOKUP(B649&amp;"Water"&amp;"Inside",'EFC Table'!$A$3:$H$502,8,FALSE)</f>
        <v>#N/A</v>
      </c>
    </row>
    <row r="650" spans="1:8">
      <c r="A650" s="109" t="s">
        <v>650</v>
      </c>
      <c r="B650" s="109" t="s">
        <v>430</v>
      </c>
      <c r="C650" s="109" t="s">
        <v>649</v>
      </c>
      <c r="D650" s="109" t="s">
        <v>521</v>
      </c>
      <c r="E650" s="109" t="s">
        <v>525</v>
      </c>
      <c r="F650" s="109" t="s">
        <v>520</v>
      </c>
      <c r="H650" s="109">
        <f>VLOOKUP(B650&amp;"Water"&amp;"Inside",'EFC Table'!$A$3:$H$502,8,FALSE)</f>
        <v>91.5</v>
      </c>
    </row>
    <row r="651" spans="1:8">
      <c r="A651" s="109" t="s">
        <v>648</v>
      </c>
      <c r="B651" s="109" t="s">
        <v>647</v>
      </c>
      <c r="C651" s="109" t="s">
        <v>641</v>
      </c>
      <c r="D651" s="109" t="s">
        <v>640</v>
      </c>
      <c r="E651" s="109" t="s">
        <v>525</v>
      </c>
      <c r="F651" s="109" t="s">
        <v>520</v>
      </c>
      <c r="H651" s="109">
        <f>VLOOKUP(B651&amp;"Water"&amp;"Inside",'EFC Table'!$A$3:$H$502,8,FALSE)</f>
        <v>50</v>
      </c>
    </row>
    <row r="652" spans="1:8" hidden="1">
      <c r="A652" s="109" t="s">
        <v>646</v>
      </c>
      <c r="B652" s="109" t="s">
        <v>645</v>
      </c>
      <c r="C652" s="109" t="s">
        <v>641</v>
      </c>
      <c r="D652" s="109" t="s">
        <v>532</v>
      </c>
      <c r="E652" s="109" t="s">
        <v>520</v>
      </c>
      <c r="F652" s="109" t="s">
        <v>520</v>
      </c>
      <c r="H652" s="109" t="e">
        <f>VLOOKUP(B652&amp;"Water"&amp;"Inside",'EFC Table'!$A$3:$H$502,8,FALSE)</f>
        <v>#N/A</v>
      </c>
    </row>
    <row r="653" spans="1:8" hidden="1">
      <c r="A653" s="109" t="s">
        <v>644</v>
      </c>
      <c r="B653" s="109" t="s">
        <v>643</v>
      </c>
      <c r="C653" s="109" t="s">
        <v>641</v>
      </c>
      <c r="D653" s="109" t="s">
        <v>532</v>
      </c>
      <c r="E653" s="109" t="s">
        <v>520</v>
      </c>
      <c r="F653" s="109" t="s">
        <v>520</v>
      </c>
      <c r="H653" s="109" t="e">
        <f>VLOOKUP(B653&amp;"Water"&amp;"Inside",'EFC Table'!$A$3:$H$502,8,FALSE)</f>
        <v>#N/A</v>
      </c>
    </row>
    <row r="654" spans="1:8">
      <c r="A654" s="109" t="s">
        <v>642</v>
      </c>
      <c r="B654" s="109" t="s">
        <v>357</v>
      </c>
      <c r="C654" s="109" t="s">
        <v>641</v>
      </c>
      <c r="D654" s="109" t="s">
        <v>640</v>
      </c>
      <c r="E654" s="109" t="s">
        <v>525</v>
      </c>
      <c r="F654" s="109" t="s">
        <v>519</v>
      </c>
      <c r="H654" s="109">
        <f>VLOOKUP(B654&amp;"Water"&amp;"Inside",'EFC Table'!$A$3:$H$502,8,FALSE)</f>
        <v>64.8</v>
      </c>
    </row>
    <row r="655" spans="1:8">
      <c r="A655" s="109" t="s">
        <v>639</v>
      </c>
      <c r="B655" s="109" t="s">
        <v>358</v>
      </c>
      <c r="C655" s="109" t="s">
        <v>638</v>
      </c>
      <c r="D655" s="109" t="s">
        <v>544</v>
      </c>
      <c r="E655" s="109" t="s">
        <v>525</v>
      </c>
      <c r="F655" s="109" t="s">
        <v>520</v>
      </c>
      <c r="H655" s="109">
        <f>VLOOKUP(B655&amp;"Water"&amp;"Inside",'EFC Table'!$A$3:$H$502,8,FALSE)</f>
        <v>27.18</v>
      </c>
    </row>
    <row r="656" spans="1:8">
      <c r="A656" s="109" t="s">
        <v>637</v>
      </c>
      <c r="B656" s="109" t="s">
        <v>359</v>
      </c>
      <c r="C656" s="109" t="s">
        <v>73</v>
      </c>
      <c r="D656" s="109" t="s">
        <v>636</v>
      </c>
      <c r="E656" s="109" t="s">
        <v>525</v>
      </c>
      <c r="F656" s="109" t="s">
        <v>520</v>
      </c>
      <c r="H656" s="109">
        <f>VLOOKUP(B656&amp;"Water"&amp;"Inside",'EFC Table'!$A$3:$H$502,8,FALSE)</f>
        <v>30.23</v>
      </c>
    </row>
    <row r="657" spans="1:8">
      <c r="A657" s="109" t="s">
        <v>635</v>
      </c>
      <c r="B657" s="109" t="s">
        <v>634</v>
      </c>
      <c r="C657" s="109" t="s">
        <v>359</v>
      </c>
      <c r="D657" s="109" t="s">
        <v>526</v>
      </c>
      <c r="E657" s="109" t="s">
        <v>525</v>
      </c>
      <c r="F657" s="109" t="s">
        <v>520</v>
      </c>
      <c r="H657" s="109">
        <f>VLOOKUP(B657&amp;"Water"&amp;"Inside",'EFC Table'!$A$3:$H$502,8,FALSE)</f>
        <v>63</v>
      </c>
    </row>
    <row r="658" spans="1:8">
      <c r="A658" s="109" t="s">
        <v>633</v>
      </c>
      <c r="B658" s="109" t="s">
        <v>632</v>
      </c>
      <c r="C658" s="109" t="s">
        <v>631</v>
      </c>
      <c r="D658" s="109" t="s">
        <v>559</v>
      </c>
      <c r="E658" s="109" t="s">
        <v>525</v>
      </c>
      <c r="F658" s="109" t="s">
        <v>519</v>
      </c>
      <c r="H658" s="109" t="e">
        <f>VLOOKUP(B658&amp;"Water"&amp;"Inside",'EFC Table'!$A$3:$H$502,8,FALSE)</f>
        <v>#N/A</v>
      </c>
    </row>
    <row r="659" spans="1:8">
      <c r="A659" s="109" t="s">
        <v>630</v>
      </c>
      <c r="B659" s="109" t="s">
        <v>629</v>
      </c>
      <c r="C659" s="109" t="s">
        <v>608</v>
      </c>
      <c r="D659" s="109" t="s">
        <v>521</v>
      </c>
      <c r="E659" s="109" t="s">
        <v>525</v>
      </c>
      <c r="F659" s="109" t="s">
        <v>520</v>
      </c>
      <c r="H659" s="109" t="e">
        <f>VLOOKUP(B659&amp;"Water"&amp;"Inside",'EFC Table'!$A$3:$H$502,8,FALSE)</f>
        <v>#N/A</v>
      </c>
    </row>
    <row r="660" spans="1:8">
      <c r="A660" s="109" t="s">
        <v>628</v>
      </c>
      <c r="B660" s="109" t="s">
        <v>627</v>
      </c>
      <c r="C660" s="109" t="s">
        <v>608</v>
      </c>
      <c r="D660" s="109" t="s">
        <v>521</v>
      </c>
      <c r="E660" s="109" t="s">
        <v>525</v>
      </c>
      <c r="F660" s="109" t="s">
        <v>519</v>
      </c>
      <c r="H660" s="109">
        <f>VLOOKUP(B660&amp;"Water"&amp;"Inside",'EFC Table'!$A$3:$H$502,8,FALSE)</f>
        <v>41.68</v>
      </c>
    </row>
    <row r="661" spans="1:8">
      <c r="A661" s="109" t="s">
        <v>626</v>
      </c>
      <c r="B661" s="109" t="s">
        <v>360</v>
      </c>
      <c r="C661" s="109" t="s">
        <v>625</v>
      </c>
      <c r="D661" s="109" t="s">
        <v>624</v>
      </c>
      <c r="E661" s="109" t="s">
        <v>525</v>
      </c>
      <c r="F661" s="109" t="s">
        <v>520</v>
      </c>
      <c r="H661" s="109">
        <f>VLOOKUP(B661&amp;"Water"&amp;"Inside",'EFC Table'!$A$3:$H$502,8,FALSE)</f>
        <v>23.82</v>
      </c>
    </row>
    <row r="662" spans="1:8">
      <c r="A662" s="109" t="s">
        <v>623</v>
      </c>
      <c r="B662" s="109" t="s">
        <v>361</v>
      </c>
      <c r="C662" s="109" t="s">
        <v>551</v>
      </c>
      <c r="D662" s="109" t="s">
        <v>550</v>
      </c>
      <c r="E662" s="109" t="s">
        <v>525</v>
      </c>
      <c r="F662" s="109" t="s">
        <v>520</v>
      </c>
      <c r="H662" s="109">
        <f>VLOOKUP(B662&amp;"Water"&amp;"Inside",'EFC Table'!$A$3:$H$502,8,FALSE)</f>
        <v>49.46</v>
      </c>
    </row>
    <row r="663" spans="1:8">
      <c r="A663" s="109" t="s">
        <v>622</v>
      </c>
      <c r="B663" s="109" t="s">
        <v>362</v>
      </c>
      <c r="C663" s="109" t="s">
        <v>448</v>
      </c>
      <c r="D663" s="109" t="s">
        <v>532</v>
      </c>
      <c r="E663" s="109" t="s">
        <v>525</v>
      </c>
      <c r="F663" s="109" t="s">
        <v>520</v>
      </c>
      <c r="H663" s="109">
        <f>VLOOKUP(B663&amp;"Water"&amp;"Inside",'EFC Table'!$A$3:$H$502,8,FALSE)</f>
        <v>31.52</v>
      </c>
    </row>
    <row r="664" spans="1:8" hidden="1">
      <c r="A664" s="109" t="s">
        <v>621</v>
      </c>
      <c r="B664" s="109" t="s">
        <v>620</v>
      </c>
      <c r="C664" s="109" t="s">
        <v>522</v>
      </c>
      <c r="D664" s="109" t="s">
        <v>521</v>
      </c>
      <c r="E664" s="109" t="s">
        <v>520</v>
      </c>
      <c r="F664" s="109" t="s">
        <v>520</v>
      </c>
      <c r="H664" s="109" t="e">
        <f>VLOOKUP(B664&amp;"Water"&amp;"Inside",'EFC Table'!$A$3:$H$502,8,FALSE)</f>
        <v>#N/A</v>
      </c>
    </row>
    <row r="665" spans="1:8">
      <c r="A665" s="109" t="s">
        <v>619</v>
      </c>
      <c r="B665" s="109" t="s">
        <v>363</v>
      </c>
      <c r="C665" s="109" t="s">
        <v>618</v>
      </c>
      <c r="D665" s="109" t="s">
        <v>617</v>
      </c>
      <c r="E665" s="109" t="s">
        <v>525</v>
      </c>
      <c r="F665" s="109" t="s">
        <v>520</v>
      </c>
      <c r="H665" s="109">
        <f>VLOOKUP(B665&amp;"Water"&amp;"Inside",'EFC Table'!$A$3:$H$502,8,FALSE)</f>
        <v>62</v>
      </c>
    </row>
    <row r="666" spans="1:8">
      <c r="A666" s="109" t="s">
        <v>616</v>
      </c>
      <c r="B666" s="109" t="s">
        <v>364</v>
      </c>
      <c r="C666" s="109" t="s">
        <v>615</v>
      </c>
      <c r="D666" s="109" t="s">
        <v>614</v>
      </c>
      <c r="E666" s="109" t="s">
        <v>525</v>
      </c>
      <c r="F666" s="109" t="s">
        <v>519</v>
      </c>
      <c r="H666" s="109">
        <f>VLOOKUP(B666&amp;"Water"&amp;"Inside",'EFC Table'!$A$3:$H$502,8,FALSE)</f>
        <v>45</v>
      </c>
    </row>
    <row r="667" spans="1:8">
      <c r="A667" s="109" t="s">
        <v>613</v>
      </c>
      <c r="B667" s="109" t="s">
        <v>365</v>
      </c>
      <c r="C667" s="109" t="s">
        <v>612</v>
      </c>
      <c r="D667" s="109" t="s">
        <v>611</v>
      </c>
      <c r="E667" s="109" t="s">
        <v>525</v>
      </c>
      <c r="F667" s="109" t="s">
        <v>520</v>
      </c>
      <c r="H667" s="109">
        <f>VLOOKUP(B667&amp;"Water"&amp;"Inside",'EFC Table'!$A$3:$H$502,8,FALSE)</f>
        <v>43.3</v>
      </c>
    </row>
    <row r="668" spans="1:8" hidden="1">
      <c r="A668" s="109" t="s">
        <v>610</v>
      </c>
      <c r="B668" s="109" t="s">
        <v>609</v>
      </c>
      <c r="C668" s="109" t="s">
        <v>608</v>
      </c>
      <c r="D668" s="109" t="s">
        <v>607</v>
      </c>
      <c r="E668" s="109" t="s">
        <v>520</v>
      </c>
      <c r="F668" s="109" t="s">
        <v>520</v>
      </c>
      <c r="H668" s="109" t="e">
        <f>VLOOKUP(B668&amp;"Water"&amp;"Inside",'EFC Table'!$A$3:$H$502,8,FALSE)</f>
        <v>#N/A</v>
      </c>
    </row>
    <row r="669" spans="1:8">
      <c r="A669" s="109" t="s">
        <v>606</v>
      </c>
      <c r="B669" s="109" t="s">
        <v>366</v>
      </c>
      <c r="C669" s="109" t="s">
        <v>584</v>
      </c>
      <c r="D669" s="109" t="s">
        <v>535</v>
      </c>
      <c r="E669" s="109" t="s">
        <v>525</v>
      </c>
      <c r="F669" s="109" t="s">
        <v>520</v>
      </c>
      <c r="H669" s="109">
        <f>VLOOKUP(B669&amp;"Water"&amp;"Inside",'EFC Table'!$A$3:$H$502,8,FALSE)</f>
        <v>35.049999999999997</v>
      </c>
    </row>
    <row r="670" spans="1:8" hidden="1">
      <c r="A670" s="109" t="s">
        <v>605</v>
      </c>
      <c r="B670" s="109" t="s">
        <v>604</v>
      </c>
      <c r="C670" s="109" t="s">
        <v>545</v>
      </c>
      <c r="D670" s="109" t="s">
        <v>603</v>
      </c>
      <c r="E670" s="109" t="s">
        <v>520</v>
      </c>
      <c r="F670" s="109" t="s">
        <v>520</v>
      </c>
      <c r="H670" s="109" t="e">
        <f>VLOOKUP(B670&amp;"Water"&amp;"Inside",'EFC Table'!$A$3:$H$502,8,FALSE)</f>
        <v>#N/A</v>
      </c>
    </row>
    <row r="671" spans="1:8">
      <c r="A671" s="109" t="s">
        <v>602</v>
      </c>
      <c r="B671" s="109" t="s">
        <v>601</v>
      </c>
      <c r="C671" s="109" t="s">
        <v>200</v>
      </c>
      <c r="D671" s="109" t="s">
        <v>586</v>
      </c>
      <c r="E671" s="109" t="s">
        <v>525</v>
      </c>
      <c r="F671" s="109" t="s">
        <v>520</v>
      </c>
      <c r="H671" s="109" t="e">
        <f>VLOOKUP(B671&amp;"Water"&amp;"Inside",'EFC Table'!$A$3:$H$502,8,FALSE)</f>
        <v>#N/A</v>
      </c>
    </row>
    <row r="672" spans="1:8">
      <c r="A672" s="109" t="s">
        <v>600</v>
      </c>
      <c r="B672" s="109" t="s">
        <v>599</v>
      </c>
      <c r="C672" s="109" t="s">
        <v>598</v>
      </c>
      <c r="D672" s="109" t="s">
        <v>544</v>
      </c>
      <c r="E672" s="109" t="s">
        <v>525</v>
      </c>
      <c r="F672" s="109" t="s">
        <v>519</v>
      </c>
      <c r="H672" s="109" t="e">
        <f>VLOOKUP(B672&amp;"Water"&amp;"Inside",'EFC Table'!$A$3:$H$502,8,FALSE)</f>
        <v>#N/A</v>
      </c>
    </row>
    <row r="673" spans="1:8">
      <c r="A673" s="109" t="s">
        <v>597</v>
      </c>
      <c r="B673" s="109" t="s">
        <v>367</v>
      </c>
      <c r="C673" s="109" t="s">
        <v>596</v>
      </c>
      <c r="D673" s="109" t="s">
        <v>566</v>
      </c>
      <c r="E673" s="109" t="s">
        <v>525</v>
      </c>
      <c r="F673" s="109" t="s">
        <v>520</v>
      </c>
      <c r="H673" s="109">
        <f>VLOOKUP(B673&amp;"Water"&amp;"Inside",'EFC Table'!$A$3:$H$502,8,FALSE)</f>
        <v>65.150000000000006</v>
      </c>
    </row>
    <row r="674" spans="1:8">
      <c r="A674" s="109" t="s">
        <v>595</v>
      </c>
      <c r="B674" s="109" t="s">
        <v>594</v>
      </c>
      <c r="C674" s="109" t="s">
        <v>593</v>
      </c>
      <c r="D674" s="109" t="s">
        <v>544</v>
      </c>
      <c r="E674" s="109" t="s">
        <v>525</v>
      </c>
      <c r="F674" s="109" t="s">
        <v>520</v>
      </c>
      <c r="H674" s="109" t="e">
        <f>VLOOKUP(B674&amp;"Water"&amp;"Inside",'EFC Table'!$A$3:$H$502,8,FALSE)</f>
        <v>#N/A</v>
      </c>
    </row>
    <row r="675" spans="1:8">
      <c r="A675" s="109" t="s">
        <v>592</v>
      </c>
      <c r="B675" s="109" t="s">
        <v>368</v>
      </c>
      <c r="C675" s="109" t="s">
        <v>129</v>
      </c>
      <c r="D675" s="109" t="s">
        <v>591</v>
      </c>
      <c r="E675" s="109" t="s">
        <v>525</v>
      </c>
      <c r="F675" s="109" t="s">
        <v>520</v>
      </c>
      <c r="H675" s="109">
        <f>VLOOKUP(B675&amp;"Water"&amp;"Inside",'EFC Table'!$A$3:$H$502,8,FALSE)</f>
        <v>24.5</v>
      </c>
    </row>
    <row r="676" spans="1:8" hidden="1">
      <c r="A676" s="109" t="s">
        <v>590</v>
      </c>
      <c r="B676" s="109" t="s">
        <v>440</v>
      </c>
      <c r="E676" s="109" t="s">
        <v>520</v>
      </c>
      <c r="F676" s="109" t="s">
        <v>520</v>
      </c>
      <c r="H676" s="109">
        <f>VLOOKUP(B676&amp;"Water"&amp;"Inside",'EFC Table'!$A$3:$H$502,8,FALSE)</f>
        <v>72.5</v>
      </c>
    </row>
    <row r="677" spans="1:8">
      <c r="A677" s="109" t="s">
        <v>589</v>
      </c>
      <c r="B677" s="109" t="s">
        <v>588</v>
      </c>
      <c r="C677" s="109" t="s">
        <v>587</v>
      </c>
      <c r="D677" s="109" t="s">
        <v>586</v>
      </c>
      <c r="E677" s="109" t="s">
        <v>525</v>
      </c>
      <c r="F677" s="109" t="s">
        <v>520</v>
      </c>
      <c r="H677" s="109" t="e">
        <f>VLOOKUP(B677&amp;"Water"&amp;"Inside",'EFC Table'!$A$3:$H$502,8,FALSE)</f>
        <v>#N/A</v>
      </c>
    </row>
    <row r="678" spans="1:8">
      <c r="A678" s="109" t="s">
        <v>585</v>
      </c>
      <c r="B678" s="109" t="s">
        <v>369</v>
      </c>
      <c r="C678" s="109" t="s">
        <v>584</v>
      </c>
      <c r="D678" s="109" t="s">
        <v>535</v>
      </c>
      <c r="E678" s="109" t="s">
        <v>525</v>
      </c>
      <c r="F678" s="109" t="s">
        <v>520</v>
      </c>
      <c r="H678" s="109">
        <f>VLOOKUP(B678&amp;"Water"&amp;"Inside",'EFC Table'!$A$3:$H$502,8,FALSE)</f>
        <v>12.35</v>
      </c>
    </row>
    <row r="679" spans="1:8">
      <c r="A679" s="109" t="s">
        <v>583</v>
      </c>
      <c r="B679" s="109" t="s">
        <v>498</v>
      </c>
      <c r="C679" s="109" t="s">
        <v>582</v>
      </c>
      <c r="D679" s="109" t="s">
        <v>532</v>
      </c>
      <c r="E679" s="109" t="s">
        <v>525</v>
      </c>
      <c r="F679" s="109" t="s">
        <v>520</v>
      </c>
      <c r="H679" s="109">
        <f>VLOOKUP(B679&amp;"Water"&amp;"Inside",'EFC Table'!$A$3:$H$502,8,FALSE)</f>
        <v>66.150000000000006</v>
      </c>
    </row>
    <row r="680" spans="1:8">
      <c r="A680" s="109" t="s">
        <v>581</v>
      </c>
      <c r="B680" s="109" t="s">
        <v>370</v>
      </c>
      <c r="C680" s="109" t="s">
        <v>370</v>
      </c>
      <c r="D680" s="109" t="s">
        <v>570</v>
      </c>
      <c r="E680" s="109" t="s">
        <v>525</v>
      </c>
      <c r="F680" s="109" t="s">
        <v>520</v>
      </c>
      <c r="H680" s="109">
        <f>VLOOKUP(B680&amp;"Water"&amp;"Inside",'EFC Table'!$A$3:$H$502,8,FALSE)</f>
        <v>45.48</v>
      </c>
    </row>
    <row r="681" spans="1:8" hidden="1">
      <c r="A681" s="109" t="s">
        <v>580</v>
      </c>
      <c r="B681" s="109" t="s">
        <v>579</v>
      </c>
      <c r="C681" s="109" t="s">
        <v>370</v>
      </c>
      <c r="D681" s="109" t="s">
        <v>566</v>
      </c>
      <c r="E681" s="109" t="s">
        <v>520</v>
      </c>
      <c r="F681" s="109" t="s">
        <v>520</v>
      </c>
      <c r="H681" s="109" t="e">
        <f>VLOOKUP(B681&amp;"Water"&amp;"Inside",'EFC Table'!$A$3:$H$502,8,FALSE)</f>
        <v>#N/A</v>
      </c>
    </row>
    <row r="682" spans="1:8" hidden="1">
      <c r="A682" s="109" t="s">
        <v>578</v>
      </c>
      <c r="B682" s="109" t="s">
        <v>577</v>
      </c>
      <c r="C682" s="109" t="s">
        <v>370</v>
      </c>
      <c r="D682" s="109" t="s">
        <v>521</v>
      </c>
      <c r="E682" s="109" t="s">
        <v>520</v>
      </c>
      <c r="F682" s="109" t="s">
        <v>520</v>
      </c>
      <c r="H682" s="109" t="e">
        <f>VLOOKUP(B682&amp;"Water"&amp;"Inside",'EFC Table'!$A$3:$H$502,8,FALSE)</f>
        <v>#N/A</v>
      </c>
    </row>
    <row r="683" spans="1:8">
      <c r="A683" s="109" t="s">
        <v>576</v>
      </c>
      <c r="B683" s="109" t="s">
        <v>575</v>
      </c>
      <c r="C683" s="109" t="s">
        <v>370</v>
      </c>
      <c r="D683" s="109" t="s">
        <v>570</v>
      </c>
      <c r="E683" s="109" t="s">
        <v>525</v>
      </c>
      <c r="F683" s="109" t="s">
        <v>519</v>
      </c>
      <c r="H683" s="127">
        <v>61</v>
      </c>
    </row>
    <row r="684" spans="1:8">
      <c r="A684" s="109" t="s">
        <v>574</v>
      </c>
      <c r="B684" s="109" t="s">
        <v>573</v>
      </c>
      <c r="C684" s="109" t="s">
        <v>370</v>
      </c>
      <c r="D684" s="109" t="s">
        <v>570</v>
      </c>
      <c r="E684" s="109" t="s">
        <v>525</v>
      </c>
      <c r="F684" s="109" t="s">
        <v>519</v>
      </c>
      <c r="H684" s="127">
        <v>61</v>
      </c>
    </row>
    <row r="685" spans="1:8" hidden="1">
      <c r="A685" s="109" t="s">
        <v>572</v>
      </c>
      <c r="B685" s="109" t="s">
        <v>571</v>
      </c>
      <c r="C685" s="109" t="s">
        <v>370</v>
      </c>
      <c r="D685" s="109" t="s">
        <v>570</v>
      </c>
      <c r="E685" s="109" t="s">
        <v>520</v>
      </c>
      <c r="F685" s="109" t="s">
        <v>520</v>
      </c>
      <c r="H685" s="109" t="e">
        <f>VLOOKUP(B685&amp;"Water"&amp;"Inside",'EFC Table'!$A$3:$H$502,8,FALSE)</f>
        <v>#N/A</v>
      </c>
    </row>
    <row r="686" spans="1:8" hidden="1">
      <c r="A686" s="109" t="s">
        <v>569</v>
      </c>
      <c r="B686" s="109" t="s">
        <v>568</v>
      </c>
      <c r="C686" s="109" t="s">
        <v>567</v>
      </c>
      <c r="D686" s="109" t="s">
        <v>566</v>
      </c>
      <c r="E686" s="109" t="s">
        <v>520</v>
      </c>
      <c r="F686" s="109" t="s">
        <v>520</v>
      </c>
      <c r="H686" s="109" t="e">
        <f>VLOOKUP(B686&amp;"Water"&amp;"Inside",'EFC Table'!$A$3:$H$502,8,FALSE)</f>
        <v>#N/A</v>
      </c>
    </row>
    <row r="687" spans="1:8">
      <c r="A687" s="109" t="s">
        <v>565</v>
      </c>
      <c r="B687" s="109" t="s">
        <v>431</v>
      </c>
      <c r="C687" s="109" t="s">
        <v>564</v>
      </c>
      <c r="D687" s="109" t="s">
        <v>532</v>
      </c>
      <c r="E687" s="109" t="s">
        <v>525</v>
      </c>
      <c r="F687" s="109" t="s">
        <v>520</v>
      </c>
      <c r="H687" s="109">
        <f>VLOOKUP(B687&amp;"Water"&amp;"Inside",'EFC Table'!$A$3:$H$502,8,FALSE)</f>
        <v>26.5</v>
      </c>
    </row>
    <row r="688" spans="1:8" hidden="1">
      <c r="A688" s="109" t="s">
        <v>563</v>
      </c>
      <c r="B688" s="109" t="s">
        <v>499</v>
      </c>
      <c r="C688" s="109" t="s">
        <v>562</v>
      </c>
      <c r="D688" s="109" t="s">
        <v>526</v>
      </c>
      <c r="E688" s="109" t="s">
        <v>520</v>
      </c>
      <c r="F688" s="109" t="s">
        <v>520</v>
      </c>
      <c r="H688" s="109" t="e">
        <f>VLOOKUP(B688&amp;"Water"&amp;"Inside",'EFC Table'!$A$3:$H$502,8,FALSE)</f>
        <v>#N/A</v>
      </c>
    </row>
    <row r="689" spans="1:8">
      <c r="A689" s="109" t="s">
        <v>561</v>
      </c>
      <c r="B689" s="109" t="s">
        <v>372</v>
      </c>
      <c r="C689" s="109" t="s">
        <v>560</v>
      </c>
      <c r="D689" s="109" t="s">
        <v>559</v>
      </c>
      <c r="E689" s="109" t="s">
        <v>525</v>
      </c>
      <c r="F689" s="109" t="s">
        <v>519</v>
      </c>
      <c r="H689" s="109">
        <f>VLOOKUP(B689&amp;"Water"&amp;"Inside",'EFC Table'!$A$3:$H$502,8,FALSE)</f>
        <v>39.58</v>
      </c>
    </row>
    <row r="690" spans="1:8">
      <c r="A690" s="109" t="s">
        <v>558</v>
      </c>
      <c r="B690" s="109" t="s">
        <v>557</v>
      </c>
      <c r="C690" s="109" t="s">
        <v>556</v>
      </c>
      <c r="D690" s="109" t="s">
        <v>521</v>
      </c>
      <c r="E690" s="109" t="s">
        <v>525</v>
      </c>
      <c r="F690" s="109" t="s">
        <v>520</v>
      </c>
      <c r="H690" s="109">
        <f>VLOOKUP(B690&amp;"Water"&amp;"Inside",'EFC Table'!$A$3:$H$502,8,FALSE)</f>
        <v>29.02</v>
      </c>
    </row>
    <row r="691" spans="1:8">
      <c r="A691" s="109" t="s">
        <v>555</v>
      </c>
      <c r="B691" s="109" t="s">
        <v>375</v>
      </c>
      <c r="C691" s="109" t="s">
        <v>189</v>
      </c>
      <c r="D691" s="109" t="s">
        <v>554</v>
      </c>
      <c r="E691" s="109" t="s">
        <v>525</v>
      </c>
      <c r="F691" s="109" t="s">
        <v>520</v>
      </c>
      <c r="H691" s="109">
        <f>VLOOKUP(B691&amp;"Water"&amp;"Inside",'EFC Table'!$A$3:$H$502,8,FALSE)</f>
        <v>35.5</v>
      </c>
    </row>
    <row r="692" spans="1:8">
      <c r="A692" s="109" t="s">
        <v>553</v>
      </c>
      <c r="B692" s="109" t="s">
        <v>552</v>
      </c>
      <c r="C692" s="109" t="s">
        <v>551</v>
      </c>
      <c r="D692" s="109" t="s">
        <v>550</v>
      </c>
      <c r="E692" s="109" t="s">
        <v>525</v>
      </c>
      <c r="F692" s="109" t="s">
        <v>520</v>
      </c>
      <c r="H692" s="109" t="e">
        <f>VLOOKUP(B692&amp;"Water"&amp;"Inside",'EFC Table'!$A$3:$H$502,8,FALSE)</f>
        <v>#N/A</v>
      </c>
    </row>
    <row r="693" spans="1:8">
      <c r="A693" s="109" t="s">
        <v>549</v>
      </c>
      <c r="B693" s="109" t="s">
        <v>376</v>
      </c>
      <c r="C693" s="109" t="s">
        <v>548</v>
      </c>
      <c r="D693" s="109" t="s">
        <v>547</v>
      </c>
      <c r="E693" s="109" t="s">
        <v>525</v>
      </c>
      <c r="F693" s="109" t="s">
        <v>520</v>
      </c>
      <c r="H693" s="109">
        <f>VLOOKUP(B693&amp;"Water"&amp;"Inside",'EFC Table'!$A$3:$H$502,8,FALSE)</f>
        <v>30.5</v>
      </c>
    </row>
    <row r="694" spans="1:8">
      <c r="A694" s="109" t="s">
        <v>546</v>
      </c>
      <c r="B694" s="109" t="s">
        <v>377</v>
      </c>
      <c r="C694" s="109" t="s">
        <v>545</v>
      </c>
      <c r="D694" s="109" t="s">
        <v>544</v>
      </c>
      <c r="E694" s="109" t="s">
        <v>525</v>
      </c>
      <c r="F694" s="109" t="s">
        <v>520</v>
      </c>
      <c r="H694" s="109">
        <f>VLOOKUP(B694&amp;"Water"&amp;"Inside",'EFC Table'!$A$3:$H$502,8,FALSE)</f>
        <v>33.700000000000003</v>
      </c>
    </row>
    <row r="695" spans="1:8" hidden="1">
      <c r="A695" s="109" t="s">
        <v>543</v>
      </c>
      <c r="B695" s="109" t="s">
        <v>542</v>
      </c>
      <c r="C695" s="109" t="s">
        <v>536</v>
      </c>
      <c r="D695" s="109" t="s">
        <v>535</v>
      </c>
      <c r="E695" s="109" t="s">
        <v>520</v>
      </c>
      <c r="F695" s="109" t="s">
        <v>520</v>
      </c>
      <c r="H695" s="109" t="e">
        <f>VLOOKUP(B695&amp;"Water"&amp;"Inside",'EFC Table'!$A$3:$H$502,8,FALSE)</f>
        <v>#N/A</v>
      </c>
    </row>
    <row r="696" spans="1:8">
      <c r="A696" s="109" t="s">
        <v>541</v>
      </c>
      <c r="B696" s="109" t="s">
        <v>540</v>
      </c>
      <c r="C696" s="109" t="s">
        <v>536</v>
      </c>
      <c r="D696" s="109" t="s">
        <v>535</v>
      </c>
      <c r="E696" s="109" t="s">
        <v>525</v>
      </c>
      <c r="F696" s="109" t="s">
        <v>520</v>
      </c>
      <c r="H696" s="109" t="e">
        <f>VLOOKUP(B696&amp;"Water"&amp;"Inside",'EFC Table'!$A$3:$H$502,8,FALSE)</f>
        <v>#N/A</v>
      </c>
    </row>
    <row r="697" spans="1:8">
      <c r="A697" s="109" t="s">
        <v>539</v>
      </c>
      <c r="B697" s="109" t="s">
        <v>538</v>
      </c>
      <c r="C697" s="109" t="s">
        <v>536</v>
      </c>
      <c r="D697" s="109" t="s">
        <v>535</v>
      </c>
      <c r="E697" s="109" t="s">
        <v>525</v>
      </c>
      <c r="F697" s="109" t="s">
        <v>520</v>
      </c>
      <c r="H697" s="109" t="e">
        <f>VLOOKUP(B697&amp;"Water"&amp;"Inside",'EFC Table'!$A$3:$H$502,8,FALSE)</f>
        <v>#N/A</v>
      </c>
    </row>
    <row r="698" spans="1:8">
      <c r="A698" s="109" t="s">
        <v>537</v>
      </c>
      <c r="B698" s="109" t="s">
        <v>379</v>
      </c>
      <c r="C698" s="109" t="s">
        <v>536</v>
      </c>
      <c r="D698" s="109" t="s">
        <v>535</v>
      </c>
      <c r="E698" s="109" t="s">
        <v>525</v>
      </c>
      <c r="F698" s="109" t="s">
        <v>520</v>
      </c>
      <c r="H698" s="109">
        <f>VLOOKUP(B698&amp;"Water"&amp;"Inside",'EFC Table'!$A$3:$H$502,8,FALSE)</f>
        <v>19.86</v>
      </c>
    </row>
    <row r="699" spans="1:8">
      <c r="A699" s="109" t="s">
        <v>534</v>
      </c>
      <c r="B699" s="109" t="s">
        <v>380</v>
      </c>
      <c r="C699" s="109" t="s">
        <v>533</v>
      </c>
      <c r="D699" s="109" t="s">
        <v>532</v>
      </c>
      <c r="E699" s="109" t="s">
        <v>525</v>
      </c>
      <c r="F699" s="109" t="s">
        <v>520</v>
      </c>
      <c r="H699" s="109">
        <f>VLOOKUP(B699&amp;"Water"&amp;"Inside",'EFC Table'!$A$3:$H$502,8,FALSE)</f>
        <v>35.69</v>
      </c>
    </row>
    <row r="700" spans="1:8" hidden="1">
      <c r="A700" s="109" t="s">
        <v>531</v>
      </c>
      <c r="B700" s="109" t="s">
        <v>530</v>
      </c>
      <c r="C700" s="109" t="s">
        <v>164</v>
      </c>
      <c r="D700" s="109" t="s">
        <v>521</v>
      </c>
      <c r="E700" s="109" t="s">
        <v>520</v>
      </c>
      <c r="F700" s="109" t="s">
        <v>519</v>
      </c>
      <c r="H700" s="109" t="e">
        <f>VLOOKUP(B700&amp;"Water"&amp;"Inside",'EFC Table'!$A$3:$H$502,8,FALSE)</f>
        <v>#N/A</v>
      </c>
    </row>
    <row r="701" spans="1:8">
      <c r="A701" s="109" t="s">
        <v>529</v>
      </c>
      <c r="B701" s="109" t="s">
        <v>528</v>
      </c>
      <c r="C701" s="109" t="s">
        <v>527</v>
      </c>
      <c r="D701" s="109" t="s">
        <v>526</v>
      </c>
      <c r="E701" s="109" t="s">
        <v>525</v>
      </c>
      <c r="F701" s="109" t="s">
        <v>520</v>
      </c>
      <c r="H701" s="109" t="e">
        <f>VLOOKUP(B701&amp;"Water"&amp;"Inside",'EFC Table'!$A$3:$H$502,8,FALSE)</f>
        <v>#N/A</v>
      </c>
    </row>
    <row r="702" spans="1:8" hidden="1">
      <c r="A702" s="109" t="s">
        <v>524</v>
      </c>
      <c r="B702" s="109" t="s">
        <v>523</v>
      </c>
      <c r="C702" s="109" t="s">
        <v>522</v>
      </c>
      <c r="D702" s="109" t="s">
        <v>521</v>
      </c>
      <c r="E702" s="109" t="s">
        <v>520</v>
      </c>
      <c r="F702" s="109" t="s">
        <v>519</v>
      </c>
      <c r="H702" s="109" t="e">
        <f>VLOOKUP(B702&amp;"Water"&amp;"Inside",'EFC Table'!$A$3:$H$502,8,FALSE)</f>
        <v>#N/A</v>
      </c>
    </row>
    <row r="704" spans="1:8">
      <c r="H704" s="128" t="s">
        <v>1718</v>
      </c>
    </row>
  </sheetData>
  <sheetProtection algorithmName="SHA-512" hashValue="Myk/lpbOBEnB3DWKOWyJdq1/Ee7HE3y5JyM/9TvYbXodxR2uv4XBortWW/keAD4HXFco4J45KNnCXqQgdazU6Q==" saltValue="2/JzXOxWbjgl6Tyml6t1Ig==" spinCount="100000" sheet="1" objects="1" scenarios="1"/>
  <autoFilter ref="A1:F702" xr:uid="{2668B05B-BB5A-4305-ABDA-AF70B5016674}">
    <filterColumn colId="4">
      <filters>
        <filter val="Yes"/>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C6661-6E47-4031-ABD6-F530FE720526}">
  <sheetPr codeName="Sheet2"/>
  <dimension ref="A1:H37"/>
  <sheetViews>
    <sheetView showGridLines="0" workbookViewId="0">
      <selection activeCell="H13" sqref="H13"/>
    </sheetView>
  </sheetViews>
  <sheetFormatPr defaultColWidth="9.109375" defaultRowHeight="13.2"/>
  <cols>
    <col min="1" max="7" width="15.6640625" style="59" customWidth="1"/>
    <col min="8" max="8" width="20.6640625" style="59" customWidth="1"/>
    <col min="9" max="16384" width="9.109375" style="59"/>
  </cols>
  <sheetData>
    <row r="1" spans="1:8" ht="15.6">
      <c r="A1" s="58" t="s">
        <v>28</v>
      </c>
      <c r="D1" s="60"/>
    </row>
    <row r="2" spans="1:8">
      <c r="A2" s="53" t="s">
        <v>459</v>
      </c>
      <c r="B2" s="53" t="s">
        <v>460</v>
      </c>
      <c r="C2" s="53" t="s">
        <v>461</v>
      </c>
      <c r="D2" s="53" t="s">
        <v>462</v>
      </c>
      <c r="E2" s="53" t="s">
        <v>463</v>
      </c>
      <c r="F2" s="53" t="s">
        <v>464</v>
      </c>
      <c r="G2" s="53" t="s">
        <v>465</v>
      </c>
      <c r="H2" s="54" t="s">
        <v>471</v>
      </c>
    </row>
    <row r="3" spans="1:8">
      <c r="A3" s="54" t="s">
        <v>458</v>
      </c>
      <c r="B3" s="55" t="s">
        <v>466</v>
      </c>
      <c r="C3" s="55" t="s">
        <v>466</v>
      </c>
      <c r="D3" s="55" t="s">
        <v>466</v>
      </c>
      <c r="E3" s="55" t="s">
        <v>466</v>
      </c>
      <c r="F3" s="55" t="s">
        <v>466</v>
      </c>
      <c r="G3" s="55" t="s">
        <v>466</v>
      </c>
      <c r="H3" s="56"/>
    </row>
    <row r="4" spans="1:8">
      <c r="A4" s="72">
        <v>1</v>
      </c>
      <c r="B4" s="61"/>
      <c r="C4" s="61"/>
      <c r="D4" s="61"/>
      <c r="E4" s="61"/>
      <c r="F4" s="61"/>
      <c r="G4" s="61"/>
      <c r="H4" s="66">
        <f>SUM(B4:G4)*1000</f>
        <v>0</v>
      </c>
    </row>
    <row r="5" spans="1:8">
      <c r="A5" s="72">
        <f>A4+1</f>
        <v>2</v>
      </c>
      <c r="B5" s="61"/>
      <c r="C5" s="61"/>
      <c r="D5" s="61"/>
      <c r="E5" s="61"/>
      <c r="F5" s="61"/>
      <c r="G5" s="61"/>
      <c r="H5" s="66">
        <f t="shared" ref="H5:H34" si="0">SUM(B5:G5)*1000</f>
        <v>0</v>
      </c>
    </row>
    <row r="6" spans="1:8">
      <c r="A6" s="72">
        <f t="shared" ref="A6:A34" si="1">A5+1</f>
        <v>3</v>
      </c>
      <c r="B6" s="61"/>
      <c r="C6" s="61"/>
      <c r="D6" s="61"/>
      <c r="E6" s="61"/>
      <c r="F6" s="61"/>
      <c r="G6" s="61"/>
      <c r="H6" s="66">
        <f t="shared" si="0"/>
        <v>0</v>
      </c>
    </row>
    <row r="7" spans="1:8">
      <c r="A7" s="72">
        <f t="shared" si="1"/>
        <v>4</v>
      </c>
      <c r="B7" s="61"/>
      <c r="C7" s="61"/>
      <c r="D7" s="61"/>
      <c r="E7" s="61"/>
      <c r="F7" s="61"/>
      <c r="G7" s="61"/>
      <c r="H7" s="66">
        <f t="shared" si="0"/>
        <v>0</v>
      </c>
    </row>
    <row r="8" spans="1:8">
      <c r="A8" s="72">
        <f t="shared" si="1"/>
        <v>5</v>
      </c>
      <c r="B8" s="61"/>
      <c r="C8" s="61"/>
      <c r="D8" s="61"/>
      <c r="E8" s="61"/>
      <c r="F8" s="61"/>
      <c r="G8" s="61"/>
      <c r="H8" s="66">
        <f t="shared" si="0"/>
        <v>0</v>
      </c>
    </row>
    <row r="9" spans="1:8">
      <c r="A9" s="72">
        <f t="shared" si="1"/>
        <v>6</v>
      </c>
      <c r="B9" s="61"/>
      <c r="C9" s="61"/>
      <c r="D9" s="61"/>
      <c r="E9" s="61"/>
      <c r="F9" s="61"/>
      <c r="G9" s="61"/>
      <c r="H9" s="66">
        <f t="shared" si="0"/>
        <v>0</v>
      </c>
    </row>
    <row r="10" spans="1:8">
      <c r="A10" s="72">
        <f t="shared" si="1"/>
        <v>7</v>
      </c>
      <c r="B10" s="61"/>
      <c r="C10" s="61"/>
      <c r="D10" s="61"/>
      <c r="E10" s="61"/>
      <c r="F10" s="61"/>
      <c r="G10" s="61"/>
      <c r="H10" s="66">
        <f t="shared" si="0"/>
        <v>0</v>
      </c>
    </row>
    <row r="11" spans="1:8">
      <c r="A11" s="72">
        <f t="shared" si="1"/>
        <v>8</v>
      </c>
      <c r="B11" s="61"/>
      <c r="C11" s="61"/>
      <c r="D11" s="61"/>
      <c r="E11" s="61"/>
      <c r="F11" s="61"/>
      <c r="G11" s="61"/>
      <c r="H11" s="66">
        <f t="shared" si="0"/>
        <v>0</v>
      </c>
    </row>
    <row r="12" spans="1:8">
      <c r="A12" s="72">
        <f t="shared" si="1"/>
        <v>9</v>
      </c>
      <c r="B12" s="61"/>
      <c r="C12" s="61"/>
      <c r="D12" s="61"/>
      <c r="E12" s="61"/>
      <c r="F12" s="61"/>
      <c r="G12" s="61"/>
      <c r="H12" s="66">
        <f t="shared" si="0"/>
        <v>0</v>
      </c>
    </row>
    <row r="13" spans="1:8">
      <c r="A13" s="72">
        <f t="shared" si="1"/>
        <v>10</v>
      </c>
      <c r="B13" s="61"/>
      <c r="C13" s="61"/>
      <c r="D13" s="61"/>
      <c r="E13" s="61"/>
      <c r="F13" s="61"/>
      <c r="G13" s="61"/>
      <c r="H13" s="66">
        <f t="shared" si="0"/>
        <v>0</v>
      </c>
    </row>
    <row r="14" spans="1:8">
      <c r="A14" s="72">
        <f t="shared" si="1"/>
        <v>11</v>
      </c>
      <c r="B14" s="61"/>
      <c r="C14" s="61"/>
      <c r="D14" s="61"/>
      <c r="E14" s="61"/>
      <c r="F14" s="61"/>
      <c r="G14" s="61"/>
      <c r="H14" s="66">
        <f t="shared" si="0"/>
        <v>0</v>
      </c>
    </row>
    <row r="15" spans="1:8">
      <c r="A15" s="72">
        <f t="shared" si="1"/>
        <v>12</v>
      </c>
      <c r="B15" s="61"/>
      <c r="C15" s="61"/>
      <c r="D15" s="61"/>
      <c r="E15" s="61"/>
      <c r="F15" s="61"/>
      <c r="G15" s="61"/>
      <c r="H15" s="66">
        <f t="shared" si="0"/>
        <v>0</v>
      </c>
    </row>
    <row r="16" spans="1:8">
      <c r="A16" s="72">
        <f t="shared" si="1"/>
        <v>13</v>
      </c>
      <c r="B16" s="61"/>
      <c r="C16" s="61"/>
      <c r="D16" s="61"/>
      <c r="E16" s="61"/>
      <c r="F16" s="61"/>
      <c r="G16" s="61"/>
      <c r="H16" s="66">
        <f t="shared" si="0"/>
        <v>0</v>
      </c>
    </row>
    <row r="17" spans="1:8">
      <c r="A17" s="72">
        <f t="shared" si="1"/>
        <v>14</v>
      </c>
      <c r="B17" s="61"/>
      <c r="C17" s="61"/>
      <c r="D17" s="61"/>
      <c r="E17" s="61"/>
      <c r="F17" s="61"/>
      <c r="G17" s="61"/>
      <c r="H17" s="66">
        <f t="shared" si="0"/>
        <v>0</v>
      </c>
    </row>
    <row r="18" spans="1:8">
      <c r="A18" s="72">
        <f t="shared" si="1"/>
        <v>15</v>
      </c>
      <c r="B18" s="61"/>
      <c r="C18" s="61"/>
      <c r="D18" s="61"/>
      <c r="E18" s="61"/>
      <c r="F18" s="61"/>
      <c r="G18" s="61"/>
      <c r="H18" s="66">
        <f t="shared" si="0"/>
        <v>0</v>
      </c>
    </row>
    <row r="19" spans="1:8">
      <c r="A19" s="72">
        <f t="shared" si="1"/>
        <v>16</v>
      </c>
      <c r="B19" s="61"/>
      <c r="C19" s="61"/>
      <c r="D19" s="61"/>
      <c r="E19" s="61"/>
      <c r="F19" s="61"/>
      <c r="G19" s="61"/>
      <c r="H19" s="66">
        <f t="shared" si="0"/>
        <v>0</v>
      </c>
    </row>
    <row r="20" spans="1:8">
      <c r="A20" s="72">
        <f t="shared" si="1"/>
        <v>17</v>
      </c>
      <c r="B20" s="61"/>
      <c r="C20" s="61"/>
      <c r="D20" s="61"/>
      <c r="E20" s="61"/>
      <c r="F20" s="61"/>
      <c r="G20" s="61"/>
      <c r="H20" s="66">
        <f t="shared" si="0"/>
        <v>0</v>
      </c>
    </row>
    <row r="21" spans="1:8">
      <c r="A21" s="72">
        <f t="shared" si="1"/>
        <v>18</v>
      </c>
      <c r="B21" s="61"/>
      <c r="C21" s="61"/>
      <c r="D21" s="61"/>
      <c r="E21" s="61"/>
      <c r="F21" s="61"/>
      <c r="G21" s="61"/>
      <c r="H21" s="66">
        <f t="shared" si="0"/>
        <v>0</v>
      </c>
    </row>
    <row r="22" spans="1:8">
      <c r="A22" s="72">
        <f t="shared" si="1"/>
        <v>19</v>
      </c>
      <c r="B22" s="61"/>
      <c r="C22" s="61"/>
      <c r="D22" s="61"/>
      <c r="E22" s="61"/>
      <c r="F22" s="61"/>
      <c r="G22" s="61"/>
      <c r="H22" s="66">
        <f t="shared" si="0"/>
        <v>0</v>
      </c>
    </row>
    <row r="23" spans="1:8">
      <c r="A23" s="72">
        <f t="shared" si="1"/>
        <v>20</v>
      </c>
      <c r="B23" s="61"/>
      <c r="C23" s="61"/>
      <c r="D23" s="61"/>
      <c r="E23" s="61"/>
      <c r="F23" s="61"/>
      <c r="G23" s="61"/>
      <c r="H23" s="66">
        <f t="shared" si="0"/>
        <v>0</v>
      </c>
    </row>
    <row r="24" spans="1:8">
      <c r="A24" s="72">
        <f t="shared" si="1"/>
        <v>21</v>
      </c>
      <c r="B24" s="61"/>
      <c r="C24" s="61"/>
      <c r="D24" s="61"/>
      <c r="E24" s="61"/>
      <c r="F24" s="61"/>
      <c r="G24" s="61"/>
      <c r="H24" s="66">
        <f t="shared" si="0"/>
        <v>0</v>
      </c>
    </row>
    <row r="25" spans="1:8">
      <c r="A25" s="72">
        <f t="shared" si="1"/>
        <v>22</v>
      </c>
      <c r="B25" s="61"/>
      <c r="C25" s="61"/>
      <c r="D25" s="61"/>
      <c r="E25" s="61"/>
      <c r="F25" s="61"/>
      <c r="G25" s="61"/>
      <c r="H25" s="66">
        <f t="shared" si="0"/>
        <v>0</v>
      </c>
    </row>
    <row r="26" spans="1:8">
      <c r="A26" s="72">
        <f t="shared" si="1"/>
        <v>23</v>
      </c>
      <c r="B26" s="61"/>
      <c r="C26" s="61"/>
      <c r="D26" s="61"/>
      <c r="E26" s="61"/>
      <c r="F26" s="61"/>
      <c r="G26" s="61"/>
      <c r="H26" s="66">
        <f t="shared" si="0"/>
        <v>0</v>
      </c>
    </row>
    <row r="27" spans="1:8">
      <c r="A27" s="72">
        <f t="shared" si="1"/>
        <v>24</v>
      </c>
      <c r="B27" s="61"/>
      <c r="C27" s="61"/>
      <c r="D27" s="61"/>
      <c r="E27" s="61"/>
      <c r="F27" s="61"/>
      <c r="G27" s="61"/>
      <c r="H27" s="66">
        <f t="shared" si="0"/>
        <v>0</v>
      </c>
    </row>
    <row r="28" spans="1:8">
      <c r="A28" s="72">
        <f t="shared" si="1"/>
        <v>25</v>
      </c>
      <c r="B28" s="61"/>
      <c r="C28" s="61"/>
      <c r="D28" s="61"/>
      <c r="E28" s="61"/>
      <c r="F28" s="61"/>
      <c r="G28" s="61"/>
      <c r="H28" s="66">
        <f t="shared" si="0"/>
        <v>0</v>
      </c>
    </row>
    <row r="29" spans="1:8">
      <c r="A29" s="72">
        <f t="shared" si="1"/>
        <v>26</v>
      </c>
      <c r="B29" s="61"/>
      <c r="C29" s="61"/>
      <c r="D29" s="61"/>
      <c r="E29" s="61"/>
      <c r="F29" s="61"/>
      <c r="G29" s="61"/>
      <c r="H29" s="66">
        <f t="shared" si="0"/>
        <v>0</v>
      </c>
    </row>
    <row r="30" spans="1:8">
      <c r="A30" s="72">
        <f t="shared" si="1"/>
        <v>27</v>
      </c>
      <c r="B30" s="61"/>
      <c r="C30" s="61"/>
      <c r="D30" s="61"/>
      <c r="E30" s="61"/>
      <c r="F30" s="61"/>
      <c r="G30" s="61"/>
      <c r="H30" s="66">
        <f t="shared" si="0"/>
        <v>0</v>
      </c>
    </row>
    <row r="31" spans="1:8">
      <c r="A31" s="72">
        <f t="shared" si="1"/>
        <v>28</v>
      </c>
      <c r="B31" s="61"/>
      <c r="C31" s="61"/>
      <c r="D31" s="61"/>
      <c r="E31" s="61"/>
      <c r="F31" s="61"/>
      <c r="G31" s="61"/>
      <c r="H31" s="66">
        <f t="shared" si="0"/>
        <v>0</v>
      </c>
    </row>
    <row r="32" spans="1:8">
      <c r="A32" s="72">
        <f t="shared" si="1"/>
        <v>29</v>
      </c>
      <c r="B32" s="61"/>
      <c r="C32" s="61"/>
      <c r="D32" s="61"/>
      <c r="E32" s="61"/>
      <c r="F32" s="61"/>
      <c r="G32" s="61"/>
      <c r="H32" s="66">
        <f t="shared" si="0"/>
        <v>0</v>
      </c>
    </row>
    <row r="33" spans="1:8">
      <c r="A33" s="72">
        <f t="shared" si="1"/>
        <v>30</v>
      </c>
      <c r="B33" s="61"/>
      <c r="C33" s="61"/>
      <c r="D33" s="61"/>
      <c r="E33" s="61"/>
      <c r="F33" s="61"/>
      <c r="G33" s="61"/>
      <c r="H33" s="66">
        <f t="shared" si="0"/>
        <v>0</v>
      </c>
    </row>
    <row r="34" spans="1:8">
      <c r="A34" s="72">
        <f t="shared" si="1"/>
        <v>31</v>
      </c>
      <c r="B34" s="61"/>
      <c r="C34" s="61"/>
      <c r="D34" s="61"/>
      <c r="E34" s="61"/>
      <c r="F34" s="61"/>
      <c r="G34" s="61"/>
      <c r="H34" s="68">
        <f t="shared" si="0"/>
        <v>0</v>
      </c>
    </row>
    <row r="35" spans="1:8">
      <c r="A35" s="54" t="s">
        <v>470</v>
      </c>
      <c r="B35" s="69">
        <f>SUM(B4:B34)*1000</f>
        <v>0</v>
      </c>
      <c r="C35" s="69">
        <f t="shared" ref="C35:G35" si="2">SUM(C4:C34)*1000</f>
        <v>0</v>
      </c>
      <c r="D35" s="69">
        <f t="shared" si="2"/>
        <v>0</v>
      </c>
      <c r="E35" s="69">
        <f t="shared" si="2"/>
        <v>0</v>
      </c>
      <c r="F35" s="70">
        <f t="shared" si="2"/>
        <v>0</v>
      </c>
      <c r="G35" s="70">
        <f t="shared" si="2"/>
        <v>0</v>
      </c>
      <c r="H35" s="66">
        <f>SUM(H4:H34)</f>
        <v>0</v>
      </c>
    </row>
    <row r="36" spans="1:8">
      <c r="A36" s="62"/>
    </row>
    <row r="37" spans="1:8">
      <c r="A37" s="62"/>
      <c r="C37" s="71"/>
    </row>
  </sheetData>
  <sheetProtection algorithmName="SHA-512" hashValue="x8OAydtAy/8uIMhWmP710wj0SePS+jFgJ36FTJRpsvPL1KgWnxcOysOfo+yemWwXCrarO8teKyt3+fIhOcA+JQ==" saltValue="x2NEdFTuqSZfdlO6eI2QuA==" spinCount="100000" sheet="1" objects="1" scenarios="1"/>
  <phoneticPr fontId="12"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78973-1C55-4997-B7D0-BDE0C636A1A9}">
  <sheetPr codeName="Sheet3"/>
  <dimension ref="A1:H36"/>
  <sheetViews>
    <sheetView showGridLines="0" workbookViewId="0"/>
  </sheetViews>
  <sheetFormatPr defaultColWidth="9.109375" defaultRowHeight="13.2"/>
  <cols>
    <col min="1" max="7" width="15.6640625" style="4" customWidth="1"/>
    <col min="8" max="8" width="20.6640625" style="4" customWidth="1"/>
    <col min="9" max="16384" width="9.109375" style="4"/>
  </cols>
  <sheetData>
    <row r="1" spans="1:8" ht="15.6">
      <c r="A1" s="52" t="s">
        <v>28</v>
      </c>
      <c r="D1" s="22"/>
    </row>
    <row r="2" spans="1:8">
      <c r="A2" s="53" t="s">
        <v>459</v>
      </c>
      <c r="B2" s="64" t="str">
        <f>January!B2</f>
        <v>W1</v>
      </c>
      <c r="C2" s="64" t="str">
        <f>January!C2</f>
        <v>W2</v>
      </c>
      <c r="D2" s="64" t="str">
        <f>January!D2</f>
        <v>W3</v>
      </c>
      <c r="E2" s="64" t="str">
        <f>January!E2</f>
        <v>P1</v>
      </c>
      <c r="F2" s="64" t="str">
        <f>January!F2</f>
        <v>P2</v>
      </c>
      <c r="G2" s="64" t="str">
        <f>January!G2</f>
        <v>S</v>
      </c>
      <c r="H2" s="54" t="s">
        <v>471</v>
      </c>
    </row>
    <row r="3" spans="1:8">
      <c r="A3" s="54" t="s">
        <v>458</v>
      </c>
      <c r="B3" s="55" t="s">
        <v>466</v>
      </c>
      <c r="C3" s="55" t="s">
        <v>466</v>
      </c>
      <c r="D3" s="55" t="s">
        <v>466</v>
      </c>
      <c r="E3" s="55" t="s">
        <v>466</v>
      </c>
      <c r="F3" s="55" t="s">
        <v>466</v>
      </c>
      <c r="G3" s="55" t="s">
        <v>466</v>
      </c>
      <c r="H3" s="56"/>
    </row>
    <row r="4" spans="1:8">
      <c r="A4" s="73">
        <v>1</v>
      </c>
      <c r="B4" s="57"/>
      <c r="C4" s="57"/>
      <c r="D4" s="57"/>
      <c r="E4" s="57"/>
      <c r="F4" s="57"/>
      <c r="G4" s="57"/>
      <c r="H4" s="66">
        <f>SUM(B4:G4)*1000</f>
        <v>0</v>
      </c>
    </row>
    <row r="5" spans="1:8">
      <c r="A5" s="73">
        <f>A4+1</f>
        <v>2</v>
      </c>
      <c r="B5" s="57"/>
      <c r="C5" s="57"/>
      <c r="D5" s="57"/>
      <c r="E5" s="57"/>
      <c r="F5" s="57"/>
      <c r="G5" s="57"/>
      <c r="H5" s="66">
        <f t="shared" ref="H5:H34" si="0">SUM(B5:G5)*1000</f>
        <v>0</v>
      </c>
    </row>
    <row r="6" spans="1:8">
      <c r="A6" s="73">
        <f t="shared" ref="A6:A34" si="1">A5+1</f>
        <v>3</v>
      </c>
      <c r="B6" s="57"/>
      <c r="C6" s="57"/>
      <c r="D6" s="57"/>
      <c r="E6" s="57"/>
      <c r="F6" s="57"/>
      <c r="G6" s="57"/>
      <c r="H6" s="66">
        <f t="shared" si="0"/>
        <v>0</v>
      </c>
    </row>
    <row r="7" spans="1:8">
      <c r="A7" s="73">
        <f t="shared" si="1"/>
        <v>4</v>
      </c>
      <c r="B7" s="57"/>
      <c r="C7" s="57"/>
      <c r="D7" s="57"/>
      <c r="E7" s="57"/>
      <c r="F7" s="57"/>
      <c r="G7" s="57"/>
      <c r="H7" s="66">
        <f t="shared" si="0"/>
        <v>0</v>
      </c>
    </row>
    <row r="8" spans="1:8">
      <c r="A8" s="73">
        <f t="shared" si="1"/>
        <v>5</v>
      </c>
      <c r="B8" s="57"/>
      <c r="C8" s="57"/>
      <c r="D8" s="57"/>
      <c r="E8" s="57"/>
      <c r="F8" s="57"/>
      <c r="G8" s="57"/>
      <c r="H8" s="66">
        <f t="shared" si="0"/>
        <v>0</v>
      </c>
    </row>
    <row r="9" spans="1:8">
      <c r="A9" s="73">
        <f t="shared" si="1"/>
        <v>6</v>
      </c>
      <c r="B9" s="57"/>
      <c r="C9" s="57"/>
      <c r="D9" s="57"/>
      <c r="E9" s="57"/>
      <c r="F9" s="57"/>
      <c r="G9" s="57"/>
      <c r="H9" s="66">
        <f t="shared" si="0"/>
        <v>0</v>
      </c>
    </row>
    <row r="10" spans="1:8">
      <c r="A10" s="73">
        <f t="shared" si="1"/>
        <v>7</v>
      </c>
      <c r="B10" s="57"/>
      <c r="C10" s="57"/>
      <c r="D10" s="57"/>
      <c r="E10" s="57"/>
      <c r="F10" s="57"/>
      <c r="G10" s="57"/>
      <c r="H10" s="66">
        <f t="shared" si="0"/>
        <v>0</v>
      </c>
    </row>
    <row r="11" spans="1:8">
      <c r="A11" s="73">
        <f t="shared" si="1"/>
        <v>8</v>
      </c>
      <c r="B11" s="57"/>
      <c r="C11" s="57"/>
      <c r="D11" s="57"/>
      <c r="E11" s="57"/>
      <c r="F11" s="57"/>
      <c r="G11" s="57"/>
      <c r="H11" s="66">
        <f t="shared" si="0"/>
        <v>0</v>
      </c>
    </row>
    <row r="12" spans="1:8">
      <c r="A12" s="73">
        <f t="shared" si="1"/>
        <v>9</v>
      </c>
      <c r="B12" s="57"/>
      <c r="C12" s="57"/>
      <c r="D12" s="57"/>
      <c r="E12" s="57"/>
      <c r="F12" s="57"/>
      <c r="G12" s="57"/>
      <c r="H12" s="66">
        <f t="shared" si="0"/>
        <v>0</v>
      </c>
    </row>
    <row r="13" spans="1:8">
      <c r="A13" s="73">
        <f t="shared" si="1"/>
        <v>10</v>
      </c>
      <c r="B13" s="57"/>
      <c r="C13" s="57"/>
      <c r="D13" s="57"/>
      <c r="E13" s="57"/>
      <c r="F13" s="57"/>
      <c r="G13" s="57"/>
      <c r="H13" s="66">
        <f t="shared" si="0"/>
        <v>0</v>
      </c>
    </row>
    <row r="14" spans="1:8">
      <c r="A14" s="73">
        <f t="shared" si="1"/>
        <v>11</v>
      </c>
      <c r="B14" s="57"/>
      <c r="C14" s="57"/>
      <c r="D14" s="57"/>
      <c r="E14" s="57"/>
      <c r="F14" s="57"/>
      <c r="G14" s="57"/>
      <c r="H14" s="66">
        <f t="shared" si="0"/>
        <v>0</v>
      </c>
    </row>
    <row r="15" spans="1:8">
      <c r="A15" s="73">
        <f t="shared" si="1"/>
        <v>12</v>
      </c>
      <c r="B15" s="57"/>
      <c r="C15" s="57"/>
      <c r="D15" s="57"/>
      <c r="E15" s="57"/>
      <c r="F15" s="57"/>
      <c r="G15" s="57"/>
      <c r="H15" s="66">
        <f t="shared" si="0"/>
        <v>0</v>
      </c>
    </row>
    <row r="16" spans="1:8">
      <c r="A16" s="73">
        <f t="shared" si="1"/>
        <v>13</v>
      </c>
      <c r="B16" s="57"/>
      <c r="C16" s="57"/>
      <c r="D16" s="57"/>
      <c r="E16" s="57"/>
      <c r="F16" s="57"/>
      <c r="G16" s="57"/>
      <c r="H16" s="66">
        <f t="shared" si="0"/>
        <v>0</v>
      </c>
    </row>
    <row r="17" spans="1:8">
      <c r="A17" s="73">
        <f t="shared" si="1"/>
        <v>14</v>
      </c>
      <c r="B17" s="57"/>
      <c r="C17" s="57"/>
      <c r="D17" s="57"/>
      <c r="E17" s="57"/>
      <c r="F17" s="57"/>
      <c r="G17" s="57"/>
      <c r="H17" s="66">
        <f t="shared" si="0"/>
        <v>0</v>
      </c>
    </row>
    <row r="18" spans="1:8">
      <c r="A18" s="73">
        <f t="shared" si="1"/>
        <v>15</v>
      </c>
      <c r="B18" s="57"/>
      <c r="C18" s="57"/>
      <c r="D18" s="57"/>
      <c r="E18" s="57"/>
      <c r="F18" s="57"/>
      <c r="G18" s="57"/>
      <c r="H18" s="66">
        <f t="shared" si="0"/>
        <v>0</v>
      </c>
    </row>
    <row r="19" spans="1:8">
      <c r="A19" s="73">
        <f t="shared" si="1"/>
        <v>16</v>
      </c>
      <c r="B19" s="57"/>
      <c r="C19" s="57"/>
      <c r="D19" s="57"/>
      <c r="E19" s="57"/>
      <c r="F19" s="57"/>
      <c r="G19" s="57"/>
      <c r="H19" s="66">
        <f t="shared" si="0"/>
        <v>0</v>
      </c>
    </row>
    <row r="20" spans="1:8">
      <c r="A20" s="73">
        <f t="shared" si="1"/>
        <v>17</v>
      </c>
      <c r="B20" s="57"/>
      <c r="C20" s="57"/>
      <c r="D20" s="57"/>
      <c r="E20" s="57"/>
      <c r="F20" s="57"/>
      <c r="G20" s="57"/>
      <c r="H20" s="66">
        <f t="shared" si="0"/>
        <v>0</v>
      </c>
    </row>
    <row r="21" spans="1:8">
      <c r="A21" s="73">
        <f t="shared" si="1"/>
        <v>18</v>
      </c>
      <c r="B21" s="57"/>
      <c r="C21" s="57"/>
      <c r="D21" s="57"/>
      <c r="E21" s="57"/>
      <c r="F21" s="57"/>
      <c r="G21" s="57"/>
      <c r="H21" s="66">
        <f t="shared" si="0"/>
        <v>0</v>
      </c>
    </row>
    <row r="22" spans="1:8">
      <c r="A22" s="73">
        <f t="shared" si="1"/>
        <v>19</v>
      </c>
      <c r="B22" s="57"/>
      <c r="C22" s="57"/>
      <c r="D22" s="57"/>
      <c r="E22" s="57"/>
      <c r="F22" s="57"/>
      <c r="G22" s="57"/>
      <c r="H22" s="66">
        <f t="shared" si="0"/>
        <v>0</v>
      </c>
    </row>
    <row r="23" spans="1:8">
      <c r="A23" s="73">
        <f t="shared" si="1"/>
        <v>20</v>
      </c>
      <c r="B23" s="57"/>
      <c r="C23" s="57"/>
      <c r="D23" s="57"/>
      <c r="E23" s="57"/>
      <c r="F23" s="57"/>
      <c r="G23" s="57"/>
      <c r="H23" s="66">
        <f t="shared" si="0"/>
        <v>0</v>
      </c>
    </row>
    <row r="24" spans="1:8">
      <c r="A24" s="73">
        <f t="shared" si="1"/>
        <v>21</v>
      </c>
      <c r="B24" s="57"/>
      <c r="C24" s="57"/>
      <c r="D24" s="57"/>
      <c r="E24" s="57"/>
      <c r="F24" s="57"/>
      <c r="G24" s="57"/>
      <c r="H24" s="66">
        <f t="shared" si="0"/>
        <v>0</v>
      </c>
    </row>
    <row r="25" spans="1:8">
      <c r="A25" s="73">
        <f t="shared" si="1"/>
        <v>22</v>
      </c>
      <c r="B25" s="57"/>
      <c r="C25" s="57"/>
      <c r="D25" s="57"/>
      <c r="E25" s="57"/>
      <c r="F25" s="57"/>
      <c r="G25" s="57"/>
      <c r="H25" s="66">
        <f t="shared" si="0"/>
        <v>0</v>
      </c>
    </row>
    <row r="26" spans="1:8">
      <c r="A26" s="73">
        <f t="shared" si="1"/>
        <v>23</v>
      </c>
      <c r="B26" s="57"/>
      <c r="C26" s="57"/>
      <c r="D26" s="57"/>
      <c r="E26" s="57"/>
      <c r="F26" s="57"/>
      <c r="G26" s="57"/>
      <c r="H26" s="66">
        <f t="shared" si="0"/>
        <v>0</v>
      </c>
    </row>
    <row r="27" spans="1:8">
      <c r="A27" s="73">
        <f t="shared" si="1"/>
        <v>24</v>
      </c>
      <c r="B27" s="57"/>
      <c r="C27" s="57"/>
      <c r="D27" s="57"/>
      <c r="E27" s="57"/>
      <c r="F27" s="57"/>
      <c r="G27" s="57"/>
      <c r="H27" s="66">
        <f t="shared" si="0"/>
        <v>0</v>
      </c>
    </row>
    <row r="28" spans="1:8">
      <c r="A28" s="73">
        <f t="shared" si="1"/>
        <v>25</v>
      </c>
      <c r="B28" s="57"/>
      <c r="C28" s="57"/>
      <c r="D28" s="57"/>
      <c r="E28" s="57"/>
      <c r="F28" s="57"/>
      <c r="G28" s="57"/>
      <c r="H28" s="66">
        <f t="shared" si="0"/>
        <v>0</v>
      </c>
    </row>
    <row r="29" spans="1:8">
      <c r="A29" s="73">
        <f t="shared" si="1"/>
        <v>26</v>
      </c>
      <c r="B29" s="57"/>
      <c r="C29" s="57"/>
      <c r="D29" s="57"/>
      <c r="E29" s="57"/>
      <c r="F29" s="57"/>
      <c r="G29" s="57"/>
      <c r="H29" s="66">
        <f t="shared" si="0"/>
        <v>0</v>
      </c>
    </row>
    <row r="30" spans="1:8">
      <c r="A30" s="73">
        <f t="shared" si="1"/>
        <v>27</v>
      </c>
      <c r="B30" s="57"/>
      <c r="C30" s="57"/>
      <c r="D30" s="57"/>
      <c r="E30" s="57"/>
      <c r="F30" s="57"/>
      <c r="G30" s="57"/>
      <c r="H30" s="66">
        <f t="shared" si="0"/>
        <v>0</v>
      </c>
    </row>
    <row r="31" spans="1:8">
      <c r="A31" s="73">
        <f t="shared" si="1"/>
        <v>28</v>
      </c>
      <c r="B31" s="57"/>
      <c r="C31" s="57"/>
      <c r="D31" s="57"/>
      <c r="E31" s="57"/>
      <c r="F31" s="57"/>
      <c r="G31" s="57"/>
      <c r="H31" s="66">
        <f t="shared" si="0"/>
        <v>0</v>
      </c>
    </row>
    <row r="32" spans="1:8">
      <c r="A32" s="73">
        <f t="shared" si="1"/>
        <v>29</v>
      </c>
      <c r="B32" s="57"/>
      <c r="C32" s="57"/>
      <c r="D32" s="57"/>
      <c r="E32" s="57"/>
      <c r="F32" s="57"/>
      <c r="G32" s="57"/>
      <c r="H32" s="66">
        <f t="shared" si="0"/>
        <v>0</v>
      </c>
    </row>
    <row r="33" spans="1:8">
      <c r="A33" s="73">
        <f t="shared" si="1"/>
        <v>30</v>
      </c>
      <c r="B33" s="57"/>
      <c r="C33" s="57"/>
      <c r="D33" s="57"/>
      <c r="E33" s="57"/>
      <c r="F33" s="57"/>
      <c r="G33" s="57"/>
      <c r="H33" s="66">
        <f t="shared" si="0"/>
        <v>0</v>
      </c>
    </row>
    <row r="34" spans="1:8">
      <c r="A34" s="73">
        <f t="shared" si="1"/>
        <v>31</v>
      </c>
      <c r="B34" s="57"/>
      <c r="C34" s="57"/>
      <c r="D34" s="57"/>
      <c r="E34" s="57"/>
      <c r="F34" s="57"/>
      <c r="G34" s="57"/>
      <c r="H34" s="68">
        <f t="shared" si="0"/>
        <v>0</v>
      </c>
    </row>
    <row r="35" spans="1:8">
      <c r="A35" s="54" t="s">
        <v>470</v>
      </c>
      <c r="B35" s="69">
        <f>SUM(B4:B34)*1000</f>
        <v>0</v>
      </c>
      <c r="C35" s="69">
        <f t="shared" ref="C35:G35" si="2">SUM(C4:C34)*1000</f>
        <v>0</v>
      </c>
      <c r="D35" s="69">
        <f t="shared" si="2"/>
        <v>0</v>
      </c>
      <c r="E35" s="69">
        <f t="shared" si="2"/>
        <v>0</v>
      </c>
      <c r="F35" s="70">
        <f t="shared" si="2"/>
        <v>0</v>
      </c>
      <c r="G35" s="69">
        <f t="shared" si="2"/>
        <v>0</v>
      </c>
      <c r="H35" s="67">
        <f>SUM(H4:H34)</f>
        <v>0</v>
      </c>
    </row>
    <row r="36" spans="1:8">
      <c r="A36" s="5"/>
    </row>
  </sheetData>
  <sheetProtection algorithmName="SHA-512" hashValue="9lGsJzJFwQ5AnkDE+Vi1wG5mtG/40GU751A4qbAmXyKN/2Jy3bNZHrsHDfrXPFn6PW8vNiaYIWu9FzzH+Mf6wA==" saltValue="2f7YvomJVVfSOh8h36LG1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2CBE5-60D7-472B-A73A-58D3D0CE538A}">
  <sheetPr codeName="Sheet4"/>
  <dimension ref="A1:H36"/>
  <sheetViews>
    <sheetView showGridLines="0" workbookViewId="0">
      <selection activeCell="H20" sqref="H20"/>
    </sheetView>
  </sheetViews>
  <sheetFormatPr defaultColWidth="9.109375" defaultRowHeight="13.2"/>
  <cols>
    <col min="1" max="7" width="15.6640625" style="4" customWidth="1"/>
    <col min="8" max="8" width="20.6640625" style="4" customWidth="1"/>
    <col min="9" max="16384" width="9.109375" style="4"/>
  </cols>
  <sheetData>
    <row r="1" spans="1:8" ht="15.6">
      <c r="A1" s="52" t="s">
        <v>28</v>
      </c>
      <c r="D1" s="22"/>
    </row>
    <row r="2" spans="1:8">
      <c r="A2" s="53" t="s">
        <v>459</v>
      </c>
      <c r="B2" s="64" t="str">
        <f>January!B2</f>
        <v>W1</v>
      </c>
      <c r="C2" s="64" t="str">
        <f>January!C2</f>
        <v>W2</v>
      </c>
      <c r="D2" s="64" t="str">
        <f>January!D2</f>
        <v>W3</v>
      </c>
      <c r="E2" s="64" t="str">
        <f>January!E2</f>
        <v>P1</v>
      </c>
      <c r="F2" s="64" t="str">
        <f>January!F2</f>
        <v>P2</v>
      </c>
      <c r="G2" s="64" t="str">
        <f>January!G2</f>
        <v>S</v>
      </c>
      <c r="H2" s="54" t="s">
        <v>471</v>
      </c>
    </row>
    <row r="3" spans="1:8">
      <c r="A3" s="54" t="s">
        <v>458</v>
      </c>
      <c r="B3" s="55" t="s">
        <v>466</v>
      </c>
      <c r="C3" s="55" t="s">
        <v>466</v>
      </c>
      <c r="D3" s="55" t="s">
        <v>466</v>
      </c>
      <c r="E3" s="55" t="s">
        <v>466</v>
      </c>
      <c r="F3" s="55" t="s">
        <v>466</v>
      </c>
      <c r="G3" s="55" t="s">
        <v>466</v>
      </c>
      <c r="H3" s="56"/>
    </row>
    <row r="4" spans="1:8">
      <c r="A4" s="73">
        <v>1</v>
      </c>
      <c r="B4" s="57"/>
      <c r="C4" s="57"/>
      <c r="D4" s="57"/>
      <c r="E4" s="57"/>
      <c r="F4" s="57"/>
      <c r="G4" s="57"/>
      <c r="H4" s="66">
        <f>SUM(B4:G4)*1000</f>
        <v>0</v>
      </c>
    </row>
    <row r="5" spans="1:8">
      <c r="A5" s="73">
        <f>A4+1</f>
        <v>2</v>
      </c>
      <c r="B5" s="57"/>
      <c r="C5" s="57"/>
      <c r="D5" s="57"/>
      <c r="E5" s="57"/>
      <c r="F5" s="57"/>
      <c r="G5" s="57"/>
      <c r="H5" s="66">
        <f t="shared" ref="H5:H34" si="0">SUM(B5:G5)*1000</f>
        <v>0</v>
      </c>
    </row>
    <row r="6" spans="1:8">
      <c r="A6" s="73">
        <f t="shared" ref="A6:A34" si="1">A5+1</f>
        <v>3</v>
      </c>
      <c r="B6" s="57"/>
      <c r="C6" s="57"/>
      <c r="D6" s="57"/>
      <c r="E6" s="57"/>
      <c r="F6" s="57"/>
      <c r="G6" s="57"/>
      <c r="H6" s="66">
        <f t="shared" si="0"/>
        <v>0</v>
      </c>
    </row>
    <row r="7" spans="1:8">
      <c r="A7" s="73">
        <f t="shared" si="1"/>
        <v>4</v>
      </c>
      <c r="B7" s="57"/>
      <c r="C7" s="57"/>
      <c r="D7" s="57"/>
      <c r="E7" s="57"/>
      <c r="F7" s="57"/>
      <c r="G7" s="57"/>
      <c r="H7" s="66">
        <f t="shared" si="0"/>
        <v>0</v>
      </c>
    </row>
    <row r="8" spans="1:8">
      <c r="A8" s="73">
        <f t="shared" si="1"/>
        <v>5</v>
      </c>
      <c r="B8" s="57"/>
      <c r="C8" s="57"/>
      <c r="D8" s="57"/>
      <c r="E8" s="57"/>
      <c r="F8" s="57"/>
      <c r="G8" s="57"/>
      <c r="H8" s="66">
        <f t="shared" si="0"/>
        <v>0</v>
      </c>
    </row>
    <row r="9" spans="1:8">
      <c r="A9" s="73">
        <f t="shared" si="1"/>
        <v>6</v>
      </c>
      <c r="B9" s="57"/>
      <c r="C9" s="57"/>
      <c r="D9" s="57"/>
      <c r="E9" s="57"/>
      <c r="F9" s="57"/>
      <c r="G9" s="57"/>
      <c r="H9" s="66">
        <f t="shared" si="0"/>
        <v>0</v>
      </c>
    </row>
    <row r="10" spans="1:8">
      <c r="A10" s="73">
        <f t="shared" si="1"/>
        <v>7</v>
      </c>
      <c r="B10" s="57"/>
      <c r="C10" s="57"/>
      <c r="D10" s="57"/>
      <c r="E10" s="57"/>
      <c r="F10" s="57"/>
      <c r="G10" s="57"/>
      <c r="H10" s="66">
        <f t="shared" si="0"/>
        <v>0</v>
      </c>
    </row>
    <row r="11" spans="1:8">
      <c r="A11" s="73">
        <f t="shared" si="1"/>
        <v>8</v>
      </c>
      <c r="B11" s="57"/>
      <c r="C11" s="57"/>
      <c r="D11" s="57"/>
      <c r="E11" s="57"/>
      <c r="F11" s="57"/>
      <c r="G11" s="57"/>
      <c r="H11" s="66">
        <f t="shared" si="0"/>
        <v>0</v>
      </c>
    </row>
    <row r="12" spans="1:8">
      <c r="A12" s="73">
        <f t="shared" si="1"/>
        <v>9</v>
      </c>
      <c r="B12" s="57"/>
      <c r="C12" s="57"/>
      <c r="D12" s="57"/>
      <c r="E12" s="57"/>
      <c r="F12" s="57"/>
      <c r="G12" s="57"/>
      <c r="H12" s="66">
        <f t="shared" si="0"/>
        <v>0</v>
      </c>
    </row>
    <row r="13" spans="1:8">
      <c r="A13" s="73">
        <f t="shared" si="1"/>
        <v>10</v>
      </c>
      <c r="B13" s="57"/>
      <c r="C13" s="57"/>
      <c r="D13" s="57"/>
      <c r="E13" s="57"/>
      <c r="F13" s="57"/>
      <c r="G13" s="57"/>
      <c r="H13" s="66">
        <f t="shared" si="0"/>
        <v>0</v>
      </c>
    </row>
    <row r="14" spans="1:8">
      <c r="A14" s="73">
        <f t="shared" si="1"/>
        <v>11</v>
      </c>
      <c r="B14" s="57"/>
      <c r="C14" s="57"/>
      <c r="D14" s="57"/>
      <c r="E14" s="57"/>
      <c r="F14" s="57"/>
      <c r="G14" s="57"/>
      <c r="H14" s="66">
        <f t="shared" si="0"/>
        <v>0</v>
      </c>
    </row>
    <row r="15" spans="1:8">
      <c r="A15" s="73">
        <f t="shared" si="1"/>
        <v>12</v>
      </c>
      <c r="B15" s="57"/>
      <c r="C15" s="57"/>
      <c r="D15" s="57"/>
      <c r="E15" s="57"/>
      <c r="F15" s="57"/>
      <c r="G15" s="57"/>
      <c r="H15" s="66">
        <f t="shared" si="0"/>
        <v>0</v>
      </c>
    </row>
    <row r="16" spans="1:8">
      <c r="A16" s="73">
        <f t="shared" si="1"/>
        <v>13</v>
      </c>
      <c r="B16" s="57"/>
      <c r="C16" s="57"/>
      <c r="D16" s="57"/>
      <c r="E16" s="57"/>
      <c r="F16" s="57"/>
      <c r="G16" s="57"/>
      <c r="H16" s="66">
        <f t="shared" si="0"/>
        <v>0</v>
      </c>
    </row>
    <row r="17" spans="1:8">
      <c r="A17" s="73">
        <f t="shared" si="1"/>
        <v>14</v>
      </c>
      <c r="B17" s="57"/>
      <c r="C17" s="57"/>
      <c r="D17" s="57"/>
      <c r="E17" s="57"/>
      <c r="F17" s="57"/>
      <c r="G17" s="57"/>
      <c r="H17" s="66">
        <f t="shared" si="0"/>
        <v>0</v>
      </c>
    </row>
    <row r="18" spans="1:8">
      <c r="A18" s="73">
        <f t="shared" si="1"/>
        <v>15</v>
      </c>
      <c r="B18" s="57"/>
      <c r="C18" s="57"/>
      <c r="D18" s="57"/>
      <c r="E18" s="57"/>
      <c r="F18" s="57"/>
      <c r="G18" s="57"/>
      <c r="H18" s="66">
        <f t="shared" si="0"/>
        <v>0</v>
      </c>
    </row>
    <row r="19" spans="1:8">
      <c r="A19" s="73">
        <f t="shared" si="1"/>
        <v>16</v>
      </c>
      <c r="B19" s="57"/>
      <c r="C19" s="57"/>
      <c r="D19" s="57"/>
      <c r="E19" s="57"/>
      <c r="F19" s="57"/>
      <c r="G19" s="57"/>
      <c r="H19" s="66">
        <f t="shared" si="0"/>
        <v>0</v>
      </c>
    </row>
    <row r="20" spans="1:8">
      <c r="A20" s="73">
        <f t="shared" si="1"/>
        <v>17</v>
      </c>
      <c r="B20" s="57"/>
      <c r="C20" s="57"/>
      <c r="D20" s="57"/>
      <c r="E20" s="57"/>
      <c r="F20" s="57"/>
      <c r="G20" s="57"/>
      <c r="H20" s="66">
        <f t="shared" si="0"/>
        <v>0</v>
      </c>
    </row>
    <row r="21" spans="1:8">
      <c r="A21" s="73">
        <f t="shared" si="1"/>
        <v>18</v>
      </c>
      <c r="B21" s="57"/>
      <c r="C21" s="57"/>
      <c r="D21" s="57"/>
      <c r="E21" s="57"/>
      <c r="F21" s="57"/>
      <c r="G21" s="57"/>
      <c r="H21" s="66">
        <f t="shared" si="0"/>
        <v>0</v>
      </c>
    </row>
    <row r="22" spans="1:8">
      <c r="A22" s="73">
        <f t="shared" si="1"/>
        <v>19</v>
      </c>
      <c r="B22" s="57"/>
      <c r="C22" s="57"/>
      <c r="D22" s="57"/>
      <c r="E22" s="57"/>
      <c r="F22" s="57"/>
      <c r="G22" s="57"/>
      <c r="H22" s="66">
        <f t="shared" si="0"/>
        <v>0</v>
      </c>
    </row>
    <row r="23" spans="1:8">
      <c r="A23" s="73">
        <f t="shared" si="1"/>
        <v>20</v>
      </c>
      <c r="B23" s="57"/>
      <c r="C23" s="57"/>
      <c r="D23" s="57"/>
      <c r="E23" s="57"/>
      <c r="F23" s="57"/>
      <c r="G23" s="57"/>
      <c r="H23" s="66">
        <f t="shared" si="0"/>
        <v>0</v>
      </c>
    </row>
    <row r="24" spans="1:8">
      <c r="A24" s="73">
        <f t="shared" si="1"/>
        <v>21</v>
      </c>
      <c r="B24" s="57"/>
      <c r="C24" s="57"/>
      <c r="D24" s="57"/>
      <c r="E24" s="57"/>
      <c r="F24" s="57"/>
      <c r="G24" s="57"/>
      <c r="H24" s="66">
        <f t="shared" si="0"/>
        <v>0</v>
      </c>
    </row>
    <row r="25" spans="1:8">
      <c r="A25" s="73">
        <f t="shared" si="1"/>
        <v>22</v>
      </c>
      <c r="B25" s="57"/>
      <c r="C25" s="57"/>
      <c r="D25" s="57"/>
      <c r="E25" s="57"/>
      <c r="F25" s="57"/>
      <c r="G25" s="57"/>
      <c r="H25" s="66">
        <f t="shared" si="0"/>
        <v>0</v>
      </c>
    </row>
    <row r="26" spans="1:8">
      <c r="A26" s="73">
        <f t="shared" si="1"/>
        <v>23</v>
      </c>
      <c r="B26" s="57"/>
      <c r="C26" s="57"/>
      <c r="D26" s="57"/>
      <c r="E26" s="57"/>
      <c r="F26" s="57"/>
      <c r="G26" s="57"/>
      <c r="H26" s="66">
        <f t="shared" si="0"/>
        <v>0</v>
      </c>
    </row>
    <row r="27" spans="1:8">
      <c r="A27" s="73">
        <f t="shared" si="1"/>
        <v>24</v>
      </c>
      <c r="B27" s="57"/>
      <c r="C27" s="57"/>
      <c r="D27" s="57"/>
      <c r="E27" s="57"/>
      <c r="F27" s="57"/>
      <c r="G27" s="57"/>
      <c r="H27" s="66">
        <f t="shared" si="0"/>
        <v>0</v>
      </c>
    </row>
    <row r="28" spans="1:8">
      <c r="A28" s="73">
        <f t="shared" si="1"/>
        <v>25</v>
      </c>
      <c r="B28" s="57"/>
      <c r="C28" s="57"/>
      <c r="D28" s="57"/>
      <c r="E28" s="57"/>
      <c r="F28" s="57"/>
      <c r="G28" s="57"/>
      <c r="H28" s="66">
        <f t="shared" si="0"/>
        <v>0</v>
      </c>
    </row>
    <row r="29" spans="1:8">
      <c r="A29" s="73">
        <f t="shared" si="1"/>
        <v>26</v>
      </c>
      <c r="B29" s="57"/>
      <c r="C29" s="57"/>
      <c r="D29" s="57"/>
      <c r="E29" s="57"/>
      <c r="F29" s="57"/>
      <c r="G29" s="57"/>
      <c r="H29" s="66">
        <f t="shared" si="0"/>
        <v>0</v>
      </c>
    </row>
    <row r="30" spans="1:8">
      <c r="A30" s="73">
        <f t="shared" si="1"/>
        <v>27</v>
      </c>
      <c r="B30" s="57"/>
      <c r="C30" s="57"/>
      <c r="D30" s="57"/>
      <c r="E30" s="57"/>
      <c r="F30" s="57"/>
      <c r="G30" s="57"/>
      <c r="H30" s="66">
        <f t="shared" si="0"/>
        <v>0</v>
      </c>
    </row>
    <row r="31" spans="1:8">
      <c r="A31" s="73">
        <f t="shared" si="1"/>
        <v>28</v>
      </c>
      <c r="B31" s="57"/>
      <c r="C31" s="57"/>
      <c r="D31" s="57"/>
      <c r="E31" s="57"/>
      <c r="F31" s="57"/>
      <c r="G31" s="57"/>
      <c r="H31" s="66">
        <f t="shared" si="0"/>
        <v>0</v>
      </c>
    </row>
    <row r="32" spans="1:8">
      <c r="A32" s="73">
        <f t="shared" si="1"/>
        <v>29</v>
      </c>
      <c r="B32" s="57"/>
      <c r="C32" s="57"/>
      <c r="D32" s="57"/>
      <c r="E32" s="57"/>
      <c r="F32" s="57"/>
      <c r="G32" s="57"/>
      <c r="H32" s="66">
        <f t="shared" si="0"/>
        <v>0</v>
      </c>
    </row>
    <row r="33" spans="1:8">
      <c r="A33" s="73">
        <f t="shared" si="1"/>
        <v>30</v>
      </c>
      <c r="B33" s="57"/>
      <c r="C33" s="57"/>
      <c r="D33" s="57"/>
      <c r="E33" s="57"/>
      <c r="F33" s="57"/>
      <c r="G33" s="57"/>
      <c r="H33" s="66">
        <f t="shared" si="0"/>
        <v>0</v>
      </c>
    </row>
    <row r="34" spans="1:8">
      <c r="A34" s="73">
        <f t="shared" si="1"/>
        <v>31</v>
      </c>
      <c r="B34" s="57"/>
      <c r="C34" s="57"/>
      <c r="D34" s="57"/>
      <c r="E34" s="57"/>
      <c r="F34" s="57"/>
      <c r="G34" s="57"/>
      <c r="H34" s="68">
        <f t="shared" si="0"/>
        <v>0</v>
      </c>
    </row>
    <row r="35" spans="1:8">
      <c r="A35" s="54" t="s">
        <v>470</v>
      </c>
      <c r="B35" s="69">
        <f>SUM(B4:B34)*1000</f>
        <v>0</v>
      </c>
      <c r="C35" s="69">
        <f t="shared" ref="C35:G35" si="2">SUM(C4:C34)*1000</f>
        <v>0</v>
      </c>
      <c r="D35" s="69">
        <f t="shared" si="2"/>
        <v>0</v>
      </c>
      <c r="E35" s="69">
        <f t="shared" si="2"/>
        <v>0</v>
      </c>
      <c r="F35" s="70">
        <f t="shared" si="2"/>
        <v>0</v>
      </c>
      <c r="G35" s="69">
        <f t="shared" si="2"/>
        <v>0</v>
      </c>
      <c r="H35" s="67">
        <f>SUM(H4:H34)</f>
        <v>0</v>
      </c>
    </row>
    <row r="36" spans="1:8">
      <c r="A36" s="5"/>
    </row>
  </sheetData>
  <sheetProtection algorithmName="SHA-512" hashValue="EkDAtuSnPVcmEnX6Ih83kJcGnn0PIPTX0HCgOas8BSOA5y2zRWvPWpqoMdNDlrsDn5+pKK8OG9ziKNIebTDYBw==" saltValue="08atx1ztbsWt8CByw2C+n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A2072-4828-4119-ACE8-6C5F971CAFDD}">
  <sheetPr codeName="Sheet5"/>
  <dimension ref="A1:H36"/>
  <sheetViews>
    <sheetView showGridLines="0" workbookViewId="0"/>
  </sheetViews>
  <sheetFormatPr defaultColWidth="9.109375" defaultRowHeight="13.2"/>
  <cols>
    <col min="1" max="7" width="15.6640625" style="4" customWidth="1"/>
    <col min="8" max="8" width="20.6640625" style="4" customWidth="1"/>
    <col min="9" max="16384" width="9.109375" style="4"/>
  </cols>
  <sheetData>
    <row r="1" spans="1:8" ht="15.6">
      <c r="A1" s="52" t="s">
        <v>28</v>
      </c>
      <c r="D1" s="22"/>
    </row>
    <row r="2" spans="1:8">
      <c r="A2" s="53" t="s">
        <v>459</v>
      </c>
      <c r="B2" s="64" t="str">
        <f>January!B2</f>
        <v>W1</v>
      </c>
      <c r="C2" s="64" t="str">
        <f>January!C2</f>
        <v>W2</v>
      </c>
      <c r="D2" s="64" t="str">
        <f>January!D2</f>
        <v>W3</v>
      </c>
      <c r="E2" s="64" t="str">
        <f>January!E2</f>
        <v>P1</v>
      </c>
      <c r="F2" s="64" t="str">
        <f>January!F2</f>
        <v>P2</v>
      </c>
      <c r="G2" s="64" t="str">
        <f>January!G2</f>
        <v>S</v>
      </c>
      <c r="H2" s="54" t="s">
        <v>471</v>
      </c>
    </row>
    <row r="3" spans="1:8">
      <c r="A3" s="54" t="s">
        <v>458</v>
      </c>
      <c r="B3" s="55" t="s">
        <v>466</v>
      </c>
      <c r="C3" s="55" t="s">
        <v>466</v>
      </c>
      <c r="D3" s="55" t="s">
        <v>466</v>
      </c>
      <c r="E3" s="55" t="s">
        <v>466</v>
      </c>
      <c r="F3" s="55" t="s">
        <v>466</v>
      </c>
      <c r="G3" s="55" t="s">
        <v>466</v>
      </c>
      <c r="H3" s="56"/>
    </row>
    <row r="4" spans="1:8">
      <c r="A4" s="73">
        <v>1</v>
      </c>
      <c r="B4" s="57"/>
      <c r="C4" s="57"/>
      <c r="D4" s="57"/>
      <c r="E4" s="57"/>
      <c r="F4" s="57"/>
      <c r="G4" s="57"/>
      <c r="H4" s="66">
        <f>SUM(B4:G4)*1000</f>
        <v>0</v>
      </c>
    </row>
    <row r="5" spans="1:8">
      <c r="A5" s="73">
        <f>A4+1</f>
        <v>2</v>
      </c>
      <c r="B5" s="57"/>
      <c r="C5" s="57"/>
      <c r="D5" s="57"/>
      <c r="E5" s="57"/>
      <c r="F5" s="57"/>
      <c r="G5" s="57"/>
      <c r="H5" s="66">
        <f t="shared" ref="H5:H34" si="0">SUM(B5:G5)*1000</f>
        <v>0</v>
      </c>
    </row>
    <row r="6" spans="1:8">
      <c r="A6" s="73">
        <f t="shared" ref="A6:A34" si="1">A5+1</f>
        <v>3</v>
      </c>
      <c r="B6" s="57"/>
      <c r="C6" s="57"/>
      <c r="D6" s="57"/>
      <c r="E6" s="57"/>
      <c r="F6" s="57"/>
      <c r="G6" s="57"/>
      <c r="H6" s="66">
        <f t="shared" si="0"/>
        <v>0</v>
      </c>
    </row>
    <row r="7" spans="1:8">
      <c r="A7" s="73">
        <f t="shared" si="1"/>
        <v>4</v>
      </c>
      <c r="B7" s="57"/>
      <c r="C7" s="57"/>
      <c r="D7" s="57"/>
      <c r="E7" s="57"/>
      <c r="F7" s="57"/>
      <c r="G7" s="57"/>
      <c r="H7" s="66">
        <f t="shared" si="0"/>
        <v>0</v>
      </c>
    </row>
    <row r="8" spans="1:8">
      <c r="A8" s="73">
        <f t="shared" si="1"/>
        <v>5</v>
      </c>
      <c r="B8" s="57"/>
      <c r="C8" s="57"/>
      <c r="D8" s="57"/>
      <c r="E8" s="57"/>
      <c r="F8" s="57"/>
      <c r="G8" s="57"/>
      <c r="H8" s="66">
        <f t="shared" si="0"/>
        <v>0</v>
      </c>
    </row>
    <row r="9" spans="1:8">
      <c r="A9" s="73">
        <f t="shared" si="1"/>
        <v>6</v>
      </c>
      <c r="B9" s="57"/>
      <c r="C9" s="57"/>
      <c r="D9" s="57"/>
      <c r="E9" s="57"/>
      <c r="F9" s="57"/>
      <c r="G9" s="57"/>
      <c r="H9" s="66">
        <f t="shared" si="0"/>
        <v>0</v>
      </c>
    </row>
    <row r="10" spans="1:8">
      <c r="A10" s="73">
        <f t="shared" si="1"/>
        <v>7</v>
      </c>
      <c r="B10" s="57"/>
      <c r="C10" s="57"/>
      <c r="D10" s="57"/>
      <c r="E10" s="57"/>
      <c r="F10" s="57"/>
      <c r="G10" s="57"/>
      <c r="H10" s="66">
        <f t="shared" si="0"/>
        <v>0</v>
      </c>
    </row>
    <row r="11" spans="1:8">
      <c r="A11" s="73">
        <f t="shared" si="1"/>
        <v>8</v>
      </c>
      <c r="B11" s="57"/>
      <c r="C11" s="57"/>
      <c r="D11" s="57"/>
      <c r="E11" s="57"/>
      <c r="F11" s="57"/>
      <c r="G11" s="57"/>
      <c r="H11" s="66">
        <f t="shared" si="0"/>
        <v>0</v>
      </c>
    </row>
    <row r="12" spans="1:8">
      <c r="A12" s="73">
        <f t="shared" si="1"/>
        <v>9</v>
      </c>
      <c r="B12" s="57"/>
      <c r="C12" s="57"/>
      <c r="D12" s="57"/>
      <c r="E12" s="57"/>
      <c r="F12" s="57"/>
      <c r="G12" s="57"/>
      <c r="H12" s="66">
        <f t="shared" si="0"/>
        <v>0</v>
      </c>
    </row>
    <row r="13" spans="1:8">
      <c r="A13" s="73">
        <f t="shared" si="1"/>
        <v>10</v>
      </c>
      <c r="B13" s="57"/>
      <c r="C13" s="57"/>
      <c r="D13" s="57"/>
      <c r="E13" s="57"/>
      <c r="F13" s="57"/>
      <c r="G13" s="57"/>
      <c r="H13" s="66">
        <f t="shared" si="0"/>
        <v>0</v>
      </c>
    </row>
    <row r="14" spans="1:8">
      <c r="A14" s="73">
        <f t="shared" si="1"/>
        <v>11</v>
      </c>
      <c r="B14" s="57"/>
      <c r="C14" s="57"/>
      <c r="D14" s="57"/>
      <c r="E14" s="57"/>
      <c r="F14" s="57"/>
      <c r="G14" s="57"/>
      <c r="H14" s="66">
        <f t="shared" si="0"/>
        <v>0</v>
      </c>
    </row>
    <row r="15" spans="1:8">
      <c r="A15" s="73">
        <f t="shared" si="1"/>
        <v>12</v>
      </c>
      <c r="B15" s="57"/>
      <c r="C15" s="57"/>
      <c r="D15" s="57"/>
      <c r="E15" s="57"/>
      <c r="F15" s="57"/>
      <c r="G15" s="57"/>
      <c r="H15" s="66">
        <f t="shared" si="0"/>
        <v>0</v>
      </c>
    </row>
    <row r="16" spans="1:8">
      <c r="A16" s="73">
        <f t="shared" si="1"/>
        <v>13</v>
      </c>
      <c r="B16" s="57"/>
      <c r="C16" s="57"/>
      <c r="D16" s="57"/>
      <c r="E16" s="57"/>
      <c r="F16" s="57"/>
      <c r="G16" s="57"/>
      <c r="H16" s="66">
        <f t="shared" si="0"/>
        <v>0</v>
      </c>
    </row>
    <row r="17" spans="1:8">
      <c r="A17" s="73">
        <f t="shared" si="1"/>
        <v>14</v>
      </c>
      <c r="B17" s="57"/>
      <c r="C17" s="57"/>
      <c r="D17" s="57"/>
      <c r="E17" s="57"/>
      <c r="F17" s="57"/>
      <c r="G17" s="57"/>
      <c r="H17" s="66">
        <f t="shared" si="0"/>
        <v>0</v>
      </c>
    </row>
    <row r="18" spans="1:8">
      <c r="A18" s="73">
        <f t="shared" si="1"/>
        <v>15</v>
      </c>
      <c r="B18" s="57"/>
      <c r="C18" s="57"/>
      <c r="D18" s="57"/>
      <c r="E18" s="57"/>
      <c r="F18" s="57"/>
      <c r="G18" s="57"/>
      <c r="H18" s="66">
        <f t="shared" si="0"/>
        <v>0</v>
      </c>
    </row>
    <row r="19" spans="1:8">
      <c r="A19" s="73">
        <f t="shared" si="1"/>
        <v>16</v>
      </c>
      <c r="B19" s="57"/>
      <c r="C19" s="57"/>
      <c r="D19" s="57"/>
      <c r="E19" s="57"/>
      <c r="F19" s="57"/>
      <c r="G19" s="57"/>
      <c r="H19" s="66">
        <f t="shared" si="0"/>
        <v>0</v>
      </c>
    </row>
    <row r="20" spans="1:8">
      <c r="A20" s="73">
        <f t="shared" si="1"/>
        <v>17</v>
      </c>
      <c r="B20" s="57"/>
      <c r="C20" s="57"/>
      <c r="D20" s="57"/>
      <c r="E20" s="57"/>
      <c r="F20" s="57"/>
      <c r="G20" s="57"/>
      <c r="H20" s="66">
        <f t="shared" si="0"/>
        <v>0</v>
      </c>
    </row>
    <row r="21" spans="1:8">
      <c r="A21" s="73">
        <f t="shared" si="1"/>
        <v>18</v>
      </c>
      <c r="B21" s="57"/>
      <c r="C21" s="57"/>
      <c r="D21" s="57"/>
      <c r="E21" s="57"/>
      <c r="F21" s="57"/>
      <c r="G21" s="57"/>
      <c r="H21" s="66">
        <f t="shared" si="0"/>
        <v>0</v>
      </c>
    </row>
    <row r="22" spans="1:8">
      <c r="A22" s="73">
        <f t="shared" si="1"/>
        <v>19</v>
      </c>
      <c r="B22" s="57"/>
      <c r="C22" s="57"/>
      <c r="D22" s="57"/>
      <c r="E22" s="57"/>
      <c r="F22" s="57"/>
      <c r="G22" s="57"/>
      <c r="H22" s="66">
        <f t="shared" si="0"/>
        <v>0</v>
      </c>
    </row>
    <row r="23" spans="1:8">
      <c r="A23" s="73">
        <f t="shared" si="1"/>
        <v>20</v>
      </c>
      <c r="B23" s="57"/>
      <c r="C23" s="57"/>
      <c r="D23" s="57"/>
      <c r="E23" s="57"/>
      <c r="F23" s="57"/>
      <c r="G23" s="57"/>
      <c r="H23" s="66">
        <f t="shared" si="0"/>
        <v>0</v>
      </c>
    </row>
    <row r="24" spans="1:8">
      <c r="A24" s="73">
        <f t="shared" si="1"/>
        <v>21</v>
      </c>
      <c r="B24" s="57"/>
      <c r="C24" s="57"/>
      <c r="D24" s="57"/>
      <c r="E24" s="57"/>
      <c r="F24" s="57"/>
      <c r="G24" s="57"/>
      <c r="H24" s="66">
        <f t="shared" si="0"/>
        <v>0</v>
      </c>
    </row>
    <row r="25" spans="1:8">
      <c r="A25" s="73">
        <f t="shared" si="1"/>
        <v>22</v>
      </c>
      <c r="B25" s="57"/>
      <c r="C25" s="57"/>
      <c r="D25" s="57"/>
      <c r="E25" s="57"/>
      <c r="F25" s="57"/>
      <c r="G25" s="57"/>
      <c r="H25" s="66">
        <f t="shared" si="0"/>
        <v>0</v>
      </c>
    </row>
    <row r="26" spans="1:8">
      <c r="A26" s="73">
        <f t="shared" si="1"/>
        <v>23</v>
      </c>
      <c r="B26" s="57"/>
      <c r="C26" s="57"/>
      <c r="D26" s="57"/>
      <c r="E26" s="57"/>
      <c r="F26" s="57"/>
      <c r="G26" s="57"/>
      <c r="H26" s="66">
        <f t="shared" si="0"/>
        <v>0</v>
      </c>
    </row>
    <row r="27" spans="1:8">
      <c r="A27" s="73">
        <f t="shared" si="1"/>
        <v>24</v>
      </c>
      <c r="B27" s="57"/>
      <c r="C27" s="57"/>
      <c r="D27" s="57"/>
      <c r="E27" s="57"/>
      <c r="F27" s="57"/>
      <c r="G27" s="57"/>
      <c r="H27" s="66">
        <f t="shared" si="0"/>
        <v>0</v>
      </c>
    </row>
    <row r="28" spans="1:8">
      <c r="A28" s="73">
        <f t="shared" si="1"/>
        <v>25</v>
      </c>
      <c r="B28" s="57"/>
      <c r="C28" s="57"/>
      <c r="D28" s="57"/>
      <c r="E28" s="57"/>
      <c r="F28" s="57"/>
      <c r="G28" s="57"/>
      <c r="H28" s="66">
        <f t="shared" si="0"/>
        <v>0</v>
      </c>
    </row>
    <row r="29" spans="1:8">
      <c r="A29" s="73">
        <f t="shared" si="1"/>
        <v>26</v>
      </c>
      <c r="B29" s="57"/>
      <c r="C29" s="57"/>
      <c r="D29" s="57"/>
      <c r="E29" s="57"/>
      <c r="F29" s="57"/>
      <c r="G29" s="57"/>
      <c r="H29" s="66">
        <f t="shared" si="0"/>
        <v>0</v>
      </c>
    </row>
    <row r="30" spans="1:8">
      <c r="A30" s="73">
        <f t="shared" si="1"/>
        <v>27</v>
      </c>
      <c r="B30" s="57"/>
      <c r="C30" s="57"/>
      <c r="D30" s="57"/>
      <c r="E30" s="57"/>
      <c r="F30" s="57"/>
      <c r="G30" s="57"/>
      <c r="H30" s="66">
        <f t="shared" si="0"/>
        <v>0</v>
      </c>
    </row>
    <row r="31" spans="1:8">
      <c r="A31" s="73">
        <f t="shared" si="1"/>
        <v>28</v>
      </c>
      <c r="B31" s="57"/>
      <c r="C31" s="57"/>
      <c r="D31" s="57"/>
      <c r="E31" s="57"/>
      <c r="F31" s="57"/>
      <c r="G31" s="57"/>
      <c r="H31" s="66">
        <f t="shared" si="0"/>
        <v>0</v>
      </c>
    </row>
    <row r="32" spans="1:8">
      <c r="A32" s="73">
        <f t="shared" si="1"/>
        <v>29</v>
      </c>
      <c r="B32" s="57"/>
      <c r="C32" s="57"/>
      <c r="D32" s="57"/>
      <c r="E32" s="57"/>
      <c r="F32" s="57"/>
      <c r="G32" s="57"/>
      <c r="H32" s="66">
        <f t="shared" si="0"/>
        <v>0</v>
      </c>
    </row>
    <row r="33" spans="1:8">
      <c r="A33" s="73">
        <f t="shared" si="1"/>
        <v>30</v>
      </c>
      <c r="B33" s="57"/>
      <c r="C33" s="57"/>
      <c r="D33" s="57"/>
      <c r="E33" s="57"/>
      <c r="F33" s="57"/>
      <c r="G33" s="57"/>
      <c r="H33" s="66">
        <f t="shared" si="0"/>
        <v>0</v>
      </c>
    </row>
    <row r="34" spans="1:8">
      <c r="A34" s="73">
        <f t="shared" si="1"/>
        <v>31</v>
      </c>
      <c r="B34" s="57"/>
      <c r="C34" s="57"/>
      <c r="D34" s="57"/>
      <c r="E34" s="57"/>
      <c r="F34" s="57"/>
      <c r="G34" s="57"/>
      <c r="H34" s="68">
        <f t="shared" si="0"/>
        <v>0</v>
      </c>
    </row>
    <row r="35" spans="1:8">
      <c r="A35" s="54" t="s">
        <v>470</v>
      </c>
      <c r="B35" s="69">
        <f>SUM(B4:B34)*1000</f>
        <v>0</v>
      </c>
      <c r="C35" s="69">
        <f t="shared" ref="C35:G35" si="2">SUM(C4:C34)*1000</f>
        <v>0</v>
      </c>
      <c r="D35" s="69">
        <f t="shared" si="2"/>
        <v>0</v>
      </c>
      <c r="E35" s="69">
        <f t="shared" si="2"/>
        <v>0</v>
      </c>
      <c r="F35" s="70">
        <f t="shared" si="2"/>
        <v>0</v>
      </c>
      <c r="G35" s="69">
        <f t="shared" si="2"/>
        <v>0</v>
      </c>
      <c r="H35" s="67">
        <f>SUM(H4:H34)</f>
        <v>0</v>
      </c>
    </row>
    <row r="36" spans="1:8">
      <c r="A36" s="5"/>
    </row>
  </sheetData>
  <sheetProtection algorithmName="SHA-512" hashValue="IIcj36uX3NeftbrZINFYAsjUY+i94yH7tiKflKi+/2G49BaEnBfv1A+IbQ0kuvbvlTZDR0yhzx/inmkVhTvCFQ==" saltValue="/qFODvnpxv9Onp3ntJDcU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B1C86-CA80-415F-BD90-7AC951F433AB}">
  <sheetPr codeName="Sheet6"/>
  <dimension ref="A1:H36"/>
  <sheetViews>
    <sheetView showGridLines="0" workbookViewId="0">
      <selection activeCell="A2" sqref="A2"/>
    </sheetView>
  </sheetViews>
  <sheetFormatPr defaultColWidth="9.109375" defaultRowHeight="13.2"/>
  <cols>
    <col min="1" max="7" width="15.6640625" style="4" customWidth="1"/>
    <col min="8" max="8" width="20.6640625" style="4" customWidth="1"/>
    <col min="9" max="16384" width="9.109375" style="4"/>
  </cols>
  <sheetData>
    <row r="1" spans="1:8" ht="15.6">
      <c r="A1" s="52" t="s">
        <v>28</v>
      </c>
      <c r="D1" s="22"/>
    </row>
    <row r="2" spans="1:8">
      <c r="A2" s="53" t="s">
        <v>459</v>
      </c>
      <c r="B2" s="64" t="str">
        <f>January!B2</f>
        <v>W1</v>
      </c>
      <c r="C2" s="64" t="str">
        <f>January!C2</f>
        <v>W2</v>
      </c>
      <c r="D2" s="64" t="str">
        <f>January!D2</f>
        <v>W3</v>
      </c>
      <c r="E2" s="64" t="str">
        <f>January!E2</f>
        <v>P1</v>
      </c>
      <c r="F2" s="64" t="str">
        <f>January!F2</f>
        <v>P2</v>
      </c>
      <c r="G2" s="64" t="str">
        <f>January!G2</f>
        <v>S</v>
      </c>
      <c r="H2" s="54" t="s">
        <v>471</v>
      </c>
    </row>
    <row r="3" spans="1:8">
      <c r="A3" s="54" t="s">
        <v>458</v>
      </c>
      <c r="B3" s="55" t="s">
        <v>466</v>
      </c>
      <c r="C3" s="55" t="s">
        <v>466</v>
      </c>
      <c r="D3" s="55" t="s">
        <v>466</v>
      </c>
      <c r="E3" s="55" t="s">
        <v>466</v>
      </c>
      <c r="F3" s="55" t="s">
        <v>466</v>
      </c>
      <c r="G3" s="55" t="s">
        <v>466</v>
      </c>
      <c r="H3" s="56"/>
    </row>
    <row r="4" spans="1:8">
      <c r="A4" s="73">
        <v>1</v>
      </c>
      <c r="B4" s="57"/>
      <c r="C4" s="57"/>
      <c r="D4" s="57"/>
      <c r="E4" s="57"/>
      <c r="F4" s="57"/>
      <c r="G4" s="57"/>
      <c r="H4" s="66">
        <f>SUM(B4:G4)*1000</f>
        <v>0</v>
      </c>
    </row>
    <row r="5" spans="1:8">
      <c r="A5" s="73">
        <f>A4+1</f>
        <v>2</v>
      </c>
      <c r="B5" s="57"/>
      <c r="C5" s="57"/>
      <c r="D5" s="57"/>
      <c r="E5" s="57"/>
      <c r="F5" s="57"/>
      <c r="G5" s="57"/>
      <c r="H5" s="66">
        <f t="shared" ref="H5:H34" si="0">SUM(B5:G5)*1000</f>
        <v>0</v>
      </c>
    </row>
    <row r="6" spans="1:8">
      <c r="A6" s="73">
        <f t="shared" ref="A6:A34" si="1">A5+1</f>
        <v>3</v>
      </c>
      <c r="B6" s="57"/>
      <c r="C6" s="57"/>
      <c r="D6" s="57"/>
      <c r="E6" s="57"/>
      <c r="F6" s="57"/>
      <c r="G6" s="57"/>
      <c r="H6" s="66">
        <f t="shared" si="0"/>
        <v>0</v>
      </c>
    </row>
    <row r="7" spans="1:8">
      <c r="A7" s="73">
        <f t="shared" si="1"/>
        <v>4</v>
      </c>
      <c r="B7" s="57"/>
      <c r="C7" s="57"/>
      <c r="D7" s="57"/>
      <c r="E7" s="57"/>
      <c r="F7" s="57"/>
      <c r="G7" s="57"/>
      <c r="H7" s="66">
        <f t="shared" si="0"/>
        <v>0</v>
      </c>
    </row>
    <row r="8" spans="1:8">
      <c r="A8" s="73">
        <f t="shared" si="1"/>
        <v>5</v>
      </c>
      <c r="B8" s="57"/>
      <c r="C8" s="57"/>
      <c r="D8" s="57"/>
      <c r="E8" s="57"/>
      <c r="F8" s="57"/>
      <c r="G8" s="57"/>
      <c r="H8" s="66">
        <f t="shared" si="0"/>
        <v>0</v>
      </c>
    </row>
    <row r="9" spans="1:8">
      <c r="A9" s="73">
        <f t="shared" si="1"/>
        <v>6</v>
      </c>
      <c r="B9" s="57"/>
      <c r="C9" s="57"/>
      <c r="D9" s="57"/>
      <c r="E9" s="57"/>
      <c r="F9" s="57"/>
      <c r="G9" s="57"/>
      <c r="H9" s="66">
        <f t="shared" si="0"/>
        <v>0</v>
      </c>
    </row>
    <row r="10" spans="1:8">
      <c r="A10" s="73">
        <f t="shared" si="1"/>
        <v>7</v>
      </c>
      <c r="B10" s="57"/>
      <c r="C10" s="57"/>
      <c r="D10" s="57"/>
      <c r="E10" s="57"/>
      <c r="F10" s="57"/>
      <c r="G10" s="57"/>
      <c r="H10" s="66">
        <f t="shared" si="0"/>
        <v>0</v>
      </c>
    </row>
    <row r="11" spans="1:8">
      <c r="A11" s="73">
        <f t="shared" si="1"/>
        <v>8</v>
      </c>
      <c r="B11" s="57"/>
      <c r="C11" s="57"/>
      <c r="D11" s="57"/>
      <c r="E11" s="57"/>
      <c r="F11" s="57"/>
      <c r="G11" s="57"/>
      <c r="H11" s="66">
        <f t="shared" si="0"/>
        <v>0</v>
      </c>
    </row>
    <row r="12" spans="1:8">
      <c r="A12" s="73">
        <f t="shared" si="1"/>
        <v>9</v>
      </c>
      <c r="B12" s="57"/>
      <c r="C12" s="57"/>
      <c r="D12" s="57"/>
      <c r="E12" s="57"/>
      <c r="F12" s="57"/>
      <c r="G12" s="57"/>
      <c r="H12" s="66">
        <f t="shared" si="0"/>
        <v>0</v>
      </c>
    </row>
    <row r="13" spans="1:8">
      <c r="A13" s="73">
        <f t="shared" si="1"/>
        <v>10</v>
      </c>
      <c r="B13" s="57"/>
      <c r="C13" s="57"/>
      <c r="D13" s="57"/>
      <c r="E13" s="57"/>
      <c r="F13" s="57"/>
      <c r="G13" s="57"/>
      <c r="H13" s="66">
        <f t="shared" si="0"/>
        <v>0</v>
      </c>
    </row>
    <row r="14" spans="1:8">
      <c r="A14" s="73">
        <f t="shared" si="1"/>
        <v>11</v>
      </c>
      <c r="B14" s="57"/>
      <c r="C14" s="57"/>
      <c r="D14" s="57"/>
      <c r="E14" s="57"/>
      <c r="F14" s="57"/>
      <c r="G14" s="57"/>
      <c r="H14" s="66">
        <f t="shared" si="0"/>
        <v>0</v>
      </c>
    </row>
    <row r="15" spans="1:8">
      <c r="A15" s="73">
        <f t="shared" si="1"/>
        <v>12</v>
      </c>
      <c r="B15" s="57"/>
      <c r="C15" s="57"/>
      <c r="D15" s="57"/>
      <c r="E15" s="57"/>
      <c r="F15" s="57"/>
      <c r="G15" s="57"/>
      <c r="H15" s="66">
        <f t="shared" si="0"/>
        <v>0</v>
      </c>
    </row>
    <row r="16" spans="1:8">
      <c r="A16" s="73">
        <f t="shared" si="1"/>
        <v>13</v>
      </c>
      <c r="B16" s="57"/>
      <c r="C16" s="57"/>
      <c r="D16" s="57"/>
      <c r="E16" s="57"/>
      <c r="F16" s="57"/>
      <c r="G16" s="57"/>
      <c r="H16" s="66">
        <f t="shared" si="0"/>
        <v>0</v>
      </c>
    </row>
    <row r="17" spans="1:8">
      <c r="A17" s="73">
        <f t="shared" si="1"/>
        <v>14</v>
      </c>
      <c r="B17" s="57"/>
      <c r="C17" s="57"/>
      <c r="D17" s="57"/>
      <c r="E17" s="57"/>
      <c r="F17" s="57"/>
      <c r="G17" s="57"/>
      <c r="H17" s="66">
        <f t="shared" si="0"/>
        <v>0</v>
      </c>
    </row>
    <row r="18" spans="1:8">
      <c r="A18" s="73">
        <f t="shared" si="1"/>
        <v>15</v>
      </c>
      <c r="B18" s="57"/>
      <c r="C18" s="57"/>
      <c r="D18" s="57"/>
      <c r="E18" s="57"/>
      <c r="F18" s="57"/>
      <c r="G18" s="57"/>
      <c r="H18" s="66">
        <f t="shared" si="0"/>
        <v>0</v>
      </c>
    </row>
    <row r="19" spans="1:8">
      <c r="A19" s="73">
        <f t="shared" si="1"/>
        <v>16</v>
      </c>
      <c r="B19" s="57"/>
      <c r="C19" s="57"/>
      <c r="D19" s="57"/>
      <c r="E19" s="57"/>
      <c r="F19" s="57"/>
      <c r="G19" s="57"/>
      <c r="H19" s="66">
        <f t="shared" si="0"/>
        <v>0</v>
      </c>
    </row>
    <row r="20" spans="1:8">
      <c r="A20" s="73">
        <f t="shared" si="1"/>
        <v>17</v>
      </c>
      <c r="B20" s="57"/>
      <c r="C20" s="57"/>
      <c r="D20" s="57"/>
      <c r="E20" s="57"/>
      <c r="F20" s="57"/>
      <c r="G20" s="57"/>
      <c r="H20" s="66">
        <f t="shared" si="0"/>
        <v>0</v>
      </c>
    </row>
    <row r="21" spans="1:8">
      <c r="A21" s="73">
        <f t="shared" si="1"/>
        <v>18</v>
      </c>
      <c r="B21" s="57"/>
      <c r="C21" s="57"/>
      <c r="D21" s="57"/>
      <c r="E21" s="57"/>
      <c r="F21" s="57"/>
      <c r="G21" s="57"/>
      <c r="H21" s="66">
        <f t="shared" si="0"/>
        <v>0</v>
      </c>
    </row>
    <row r="22" spans="1:8">
      <c r="A22" s="73">
        <f t="shared" si="1"/>
        <v>19</v>
      </c>
      <c r="B22" s="57"/>
      <c r="C22" s="57"/>
      <c r="D22" s="57"/>
      <c r="E22" s="57"/>
      <c r="F22" s="57"/>
      <c r="G22" s="57"/>
      <c r="H22" s="66">
        <f t="shared" si="0"/>
        <v>0</v>
      </c>
    </row>
    <row r="23" spans="1:8">
      <c r="A23" s="73">
        <f t="shared" si="1"/>
        <v>20</v>
      </c>
      <c r="B23" s="57"/>
      <c r="C23" s="57"/>
      <c r="D23" s="57"/>
      <c r="E23" s="57"/>
      <c r="F23" s="57"/>
      <c r="G23" s="57"/>
      <c r="H23" s="66">
        <f t="shared" si="0"/>
        <v>0</v>
      </c>
    </row>
    <row r="24" spans="1:8">
      <c r="A24" s="73">
        <f t="shared" si="1"/>
        <v>21</v>
      </c>
      <c r="B24" s="57"/>
      <c r="C24" s="57"/>
      <c r="D24" s="57"/>
      <c r="E24" s="57"/>
      <c r="F24" s="57"/>
      <c r="G24" s="57"/>
      <c r="H24" s="66">
        <f t="shared" si="0"/>
        <v>0</v>
      </c>
    </row>
    <row r="25" spans="1:8">
      <c r="A25" s="73">
        <f t="shared" si="1"/>
        <v>22</v>
      </c>
      <c r="B25" s="57"/>
      <c r="C25" s="57"/>
      <c r="D25" s="57"/>
      <c r="E25" s="57"/>
      <c r="F25" s="57"/>
      <c r="G25" s="57"/>
      <c r="H25" s="66">
        <f t="shared" si="0"/>
        <v>0</v>
      </c>
    </row>
    <row r="26" spans="1:8">
      <c r="A26" s="73">
        <f t="shared" si="1"/>
        <v>23</v>
      </c>
      <c r="B26" s="57"/>
      <c r="C26" s="57"/>
      <c r="D26" s="57"/>
      <c r="E26" s="57"/>
      <c r="F26" s="57"/>
      <c r="G26" s="57"/>
      <c r="H26" s="66">
        <f t="shared" si="0"/>
        <v>0</v>
      </c>
    </row>
    <row r="27" spans="1:8">
      <c r="A27" s="73">
        <f t="shared" si="1"/>
        <v>24</v>
      </c>
      <c r="B27" s="57"/>
      <c r="C27" s="57"/>
      <c r="D27" s="57"/>
      <c r="E27" s="57"/>
      <c r="F27" s="57"/>
      <c r="G27" s="57"/>
      <c r="H27" s="66">
        <f t="shared" si="0"/>
        <v>0</v>
      </c>
    </row>
    <row r="28" spans="1:8">
      <c r="A28" s="73">
        <f t="shared" si="1"/>
        <v>25</v>
      </c>
      <c r="B28" s="57"/>
      <c r="C28" s="57"/>
      <c r="D28" s="57"/>
      <c r="E28" s="57"/>
      <c r="F28" s="57"/>
      <c r="G28" s="57"/>
      <c r="H28" s="66">
        <f t="shared" si="0"/>
        <v>0</v>
      </c>
    </row>
    <row r="29" spans="1:8">
      <c r="A29" s="73">
        <f t="shared" si="1"/>
        <v>26</v>
      </c>
      <c r="B29" s="57"/>
      <c r="C29" s="57"/>
      <c r="D29" s="57"/>
      <c r="E29" s="57"/>
      <c r="F29" s="57"/>
      <c r="G29" s="57"/>
      <c r="H29" s="66">
        <f t="shared" si="0"/>
        <v>0</v>
      </c>
    </row>
    <row r="30" spans="1:8">
      <c r="A30" s="73">
        <f t="shared" si="1"/>
        <v>27</v>
      </c>
      <c r="B30" s="57"/>
      <c r="C30" s="57"/>
      <c r="D30" s="57"/>
      <c r="E30" s="57"/>
      <c r="F30" s="57"/>
      <c r="G30" s="57"/>
      <c r="H30" s="66">
        <f t="shared" si="0"/>
        <v>0</v>
      </c>
    </row>
    <row r="31" spans="1:8">
      <c r="A31" s="73">
        <f t="shared" si="1"/>
        <v>28</v>
      </c>
      <c r="B31" s="57"/>
      <c r="C31" s="57"/>
      <c r="D31" s="57"/>
      <c r="E31" s="57"/>
      <c r="F31" s="57"/>
      <c r="G31" s="57"/>
      <c r="H31" s="66">
        <f t="shared" si="0"/>
        <v>0</v>
      </c>
    </row>
    <row r="32" spans="1:8">
      <c r="A32" s="73">
        <f t="shared" si="1"/>
        <v>29</v>
      </c>
      <c r="B32" s="57"/>
      <c r="C32" s="57"/>
      <c r="D32" s="57"/>
      <c r="E32" s="57"/>
      <c r="F32" s="57"/>
      <c r="G32" s="57"/>
      <c r="H32" s="66">
        <f t="shared" si="0"/>
        <v>0</v>
      </c>
    </row>
    <row r="33" spans="1:8">
      <c r="A33" s="73">
        <f t="shared" si="1"/>
        <v>30</v>
      </c>
      <c r="B33" s="57"/>
      <c r="C33" s="57"/>
      <c r="D33" s="57"/>
      <c r="E33" s="57"/>
      <c r="F33" s="57"/>
      <c r="G33" s="57"/>
      <c r="H33" s="66">
        <f t="shared" si="0"/>
        <v>0</v>
      </c>
    </row>
    <row r="34" spans="1:8">
      <c r="A34" s="73">
        <f t="shared" si="1"/>
        <v>31</v>
      </c>
      <c r="B34" s="57"/>
      <c r="C34" s="57"/>
      <c r="D34" s="57"/>
      <c r="E34" s="57"/>
      <c r="F34" s="57"/>
      <c r="G34" s="57"/>
      <c r="H34" s="68">
        <f t="shared" si="0"/>
        <v>0</v>
      </c>
    </row>
    <row r="35" spans="1:8">
      <c r="A35" s="54" t="s">
        <v>470</v>
      </c>
      <c r="B35" s="69">
        <f>SUM(B4:B34)*1000</f>
        <v>0</v>
      </c>
      <c r="C35" s="69">
        <f t="shared" ref="C35:G35" si="2">SUM(C4:C34)*1000</f>
        <v>0</v>
      </c>
      <c r="D35" s="69">
        <f t="shared" si="2"/>
        <v>0</v>
      </c>
      <c r="E35" s="69">
        <f t="shared" si="2"/>
        <v>0</v>
      </c>
      <c r="F35" s="70">
        <f t="shared" si="2"/>
        <v>0</v>
      </c>
      <c r="G35" s="69">
        <f t="shared" si="2"/>
        <v>0</v>
      </c>
      <c r="H35" s="67">
        <f>SUM(H4:H34)</f>
        <v>0</v>
      </c>
    </row>
    <row r="36" spans="1:8">
      <c r="A36" s="5"/>
    </row>
  </sheetData>
  <sheetProtection algorithmName="SHA-512" hashValue="MypG/Z3cuIrCSAc+H8ZJtXucfXsWUwIa3ZEUhmoY6IEiK8wMgxpSJmyR8y+JKb9cxQBEI7GOgoFPQX/UXCfThA==" saltValue="3j7FS+COg0309w/LcOORb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BD714-72C0-476D-AA0D-4181CC65A829}">
  <sheetPr codeName="Sheet7"/>
  <dimension ref="A1:H36"/>
  <sheetViews>
    <sheetView showGridLines="0" workbookViewId="0">
      <selection activeCell="B11" sqref="B11"/>
    </sheetView>
  </sheetViews>
  <sheetFormatPr defaultColWidth="9.109375" defaultRowHeight="13.2"/>
  <cols>
    <col min="1" max="7" width="15.6640625" style="4" customWidth="1"/>
    <col min="8" max="8" width="20.6640625" style="4" customWidth="1"/>
    <col min="9" max="16384" width="9.109375" style="4"/>
  </cols>
  <sheetData>
    <row r="1" spans="1:8" ht="15.6">
      <c r="A1" s="52" t="s">
        <v>28</v>
      </c>
      <c r="D1" s="22"/>
    </row>
    <row r="2" spans="1:8">
      <c r="A2" s="53" t="s">
        <v>459</v>
      </c>
      <c r="B2" s="64" t="str">
        <f>January!B2</f>
        <v>W1</v>
      </c>
      <c r="C2" s="64" t="str">
        <f>January!C2</f>
        <v>W2</v>
      </c>
      <c r="D2" s="64" t="str">
        <f>January!D2</f>
        <v>W3</v>
      </c>
      <c r="E2" s="64" t="str">
        <f>January!E2</f>
        <v>P1</v>
      </c>
      <c r="F2" s="64" t="str">
        <f>January!F2</f>
        <v>P2</v>
      </c>
      <c r="G2" s="64" t="str">
        <f>January!G2</f>
        <v>S</v>
      </c>
      <c r="H2" s="54" t="s">
        <v>471</v>
      </c>
    </row>
    <row r="3" spans="1:8">
      <c r="A3" s="54" t="s">
        <v>458</v>
      </c>
      <c r="B3" s="55" t="s">
        <v>466</v>
      </c>
      <c r="C3" s="55" t="s">
        <v>466</v>
      </c>
      <c r="D3" s="55" t="s">
        <v>466</v>
      </c>
      <c r="E3" s="55" t="s">
        <v>466</v>
      </c>
      <c r="F3" s="55" t="s">
        <v>466</v>
      </c>
      <c r="G3" s="55" t="s">
        <v>466</v>
      </c>
      <c r="H3" s="56"/>
    </row>
    <row r="4" spans="1:8">
      <c r="A4" s="73">
        <v>1</v>
      </c>
      <c r="B4" s="57"/>
      <c r="C4" s="57"/>
      <c r="D4" s="57"/>
      <c r="E4" s="57"/>
      <c r="F4" s="57"/>
      <c r="G4" s="57"/>
      <c r="H4" s="66">
        <f>SUM(B4:G4)*1000</f>
        <v>0</v>
      </c>
    </row>
    <row r="5" spans="1:8">
      <c r="A5" s="73">
        <f>A4+1</f>
        <v>2</v>
      </c>
      <c r="B5" s="57"/>
      <c r="C5" s="57"/>
      <c r="D5" s="57"/>
      <c r="E5" s="57"/>
      <c r="F5" s="57"/>
      <c r="G5" s="57"/>
      <c r="H5" s="66">
        <f t="shared" ref="H5:H34" si="0">SUM(B5:G5)*1000</f>
        <v>0</v>
      </c>
    </row>
    <row r="6" spans="1:8">
      <c r="A6" s="73">
        <f t="shared" ref="A6:A34" si="1">A5+1</f>
        <v>3</v>
      </c>
      <c r="B6" s="57"/>
      <c r="C6" s="57"/>
      <c r="D6" s="57"/>
      <c r="E6" s="57"/>
      <c r="F6" s="57"/>
      <c r="G6" s="57"/>
      <c r="H6" s="66">
        <f t="shared" si="0"/>
        <v>0</v>
      </c>
    </row>
    <row r="7" spans="1:8">
      <c r="A7" s="73">
        <f t="shared" si="1"/>
        <v>4</v>
      </c>
      <c r="B7" s="57"/>
      <c r="C7" s="57"/>
      <c r="D7" s="57"/>
      <c r="E7" s="57"/>
      <c r="F7" s="57"/>
      <c r="G7" s="57"/>
      <c r="H7" s="66">
        <f t="shared" si="0"/>
        <v>0</v>
      </c>
    </row>
    <row r="8" spans="1:8">
      <c r="A8" s="73">
        <f t="shared" si="1"/>
        <v>5</v>
      </c>
      <c r="B8" s="57"/>
      <c r="C8" s="57"/>
      <c r="D8" s="57"/>
      <c r="E8" s="57"/>
      <c r="F8" s="57"/>
      <c r="G8" s="57"/>
      <c r="H8" s="66">
        <f t="shared" si="0"/>
        <v>0</v>
      </c>
    </row>
    <row r="9" spans="1:8">
      <c r="A9" s="73">
        <f t="shared" si="1"/>
        <v>6</v>
      </c>
      <c r="B9" s="57"/>
      <c r="C9" s="57"/>
      <c r="D9" s="57"/>
      <c r="E9" s="57"/>
      <c r="F9" s="57"/>
      <c r="G9" s="57"/>
      <c r="H9" s="66">
        <f t="shared" si="0"/>
        <v>0</v>
      </c>
    </row>
    <row r="10" spans="1:8">
      <c r="A10" s="73">
        <f t="shared" si="1"/>
        <v>7</v>
      </c>
      <c r="B10" s="57"/>
      <c r="C10" s="57"/>
      <c r="D10" s="57"/>
      <c r="E10" s="57"/>
      <c r="F10" s="57"/>
      <c r="G10" s="57"/>
      <c r="H10" s="66">
        <f t="shared" si="0"/>
        <v>0</v>
      </c>
    </row>
    <row r="11" spans="1:8">
      <c r="A11" s="73">
        <f t="shared" si="1"/>
        <v>8</v>
      </c>
      <c r="B11" s="57"/>
      <c r="C11" s="57"/>
      <c r="D11" s="57"/>
      <c r="E11" s="57"/>
      <c r="F11" s="57"/>
      <c r="G11" s="57"/>
      <c r="H11" s="66">
        <f t="shared" si="0"/>
        <v>0</v>
      </c>
    </row>
    <row r="12" spans="1:8">
      <c r="A12" s="73">
        <f t="shared" si="1"/>
        <v>9</v>
      </c>
      <c r="B12" s="57"/>
      <c r="C12" s="57"/>
      <c r="D12" s="57"/>
      <c r="E12" s="57"/>
      <c r="F12" s="57"/>
      <c r="G12" s="57"/>
      <c r="H12" s="66">
        <f t="shared" si="0"/>
        <v>0</v>
      </c>
    </row>
    <row r="13" spans="1:8">
      <c r="A13" s="73">
        <f t="shared" si="1"/>
        <v>10</v>
      </c>
      <c r="B13" s="57"/>
      <c r="C13" s="57"/>
      <c r="D13" s="57"/>
      <c r="E13" s="57"/>
      <c r="F13" s="57"/>
      <c r="G13" s="57"/>
      <c r="H13" s="66">
        <f t="shared" si="0"/>
        <v>0</v>
      </c>
    </row>
    <row r="14" spans="1:8">
      <c r="A14" s="73">
        <f t="shared" si="1"/>
        <v>11</v>
      </c>
      <c r="B14" s="57"/>
      <c r="C14" s="57"/>
      <c r="D14" s="57"/>
      <c r="E14" s="57"/>
      <c r="F14" s="57"/>
      <c r="G14" s="57"/>
      <c r="H14" s="66">
        <f t="shared" si="0"/>
        <v>0</v>
      </c>
    </row>
    <row r="15" spans="1:8">
      <c r="A15" s="73">
        <f t="shared" si="1"/>
        <v>12</v>
      </c>
      <c r="B15" s="57"/>
      <c r="C15" s="57"/>
      <c r="D15" s="57"/>
      <c r="E15" s="57"/>
      <c r="F15" s="57"/>
      <c r="G15" s="57"/>
      <c r="H15" s="66">
        <f t="shared" si="0"/>
        <v>0</v>
      </c>
    </row>
    <row r="16" spans="1:8">
      <c r="A16" s="73">
        <f t="shared" si="1"/>
        <v>13</v>
      </c>
      <c r="B16" s="57"/>
      <c r="C16" s="57"/>
      <c r="D16" s="57"/>
      <c r="E16" s="57"/>
      <c r="F16" s="57"/>
      <c r="G16" s="57"/>
      <c r="H16" s="66">
        <f t="shared" si="0"/>
        <v>0</v>
      </c>
    </row>
    <row r="17" spans="1:8">
      <c r="A17" s="73">
        <f t="shared" si="1"/>
        <v>14</v>
      </c>
      <c r="B17" s="57"/>
      <c r="C17" s="57"/>
      <c r="D17" s="57"/>
      <c r="E17" s="57"/>
      <c r="F17" s="57"/>
      <c r="G17" s="57"/>
      <c r="H17" s="66">
        <f t="shared" si="0"/>
        <v>0</v>
      </c>
    </row>
    <row r="18" spans="1:8">
      <c r="A18" s="73">
        <f t="shared" si="1"/>
        <v>15</v>
      </c>
      <c r="B18" s="57"/>
      <c r="C18" s="57"/>
      <c r="D18" s="57"/>
      <c r="E18" s="57"/>
      <c r="F18" s="57"/>
      <c r="G18" s="57"/>
      <c r="H18" s="66">
        <f t="shared" si="0"/>
        <v>0</v>
      </c>
    </row>
    <row r="19" spans="1:8">
      <c r="A19" s="73">
        <f t="shared" si="1"/>
        <v>16</v>
      </c>
      <c r="B19" s="57"/>
      <c r="C19" s="57"/>
      <c r="D19" s="57"/>
      <c r="E19" s="57"/>
      <c r="F19" s="57"/>
      <c r="G19" s="57"/>
      <c r="H19" s="66">
        <f t="shared" si="0"/>
        <v>0</v>
      </c>
    </row>
    <row r="20" spans="1:8">
      <c r="A20" s="73">
        <f t="shared" si="1"/>
        <v>17</v>
      </c>
      <c r="B20" s="57"/>
      <c r="C20" s="57"/>
      <c r="D20" s="57"/>
      <c r="E20" s="57"/>
      <c r="F20" s="57"/>
      <c r="G20" s="57"/>
      <c r="H20" s="66">
        <f t="shared" si="0"/>
        <v>0</v>
      </c>
    </row>
    <row r="21" spans="1:8">
      <c r="A21" s="73">
        <f t="shared" si="1"/>
        <v>18</v>
      </c>
      <c r="B21" s="57"/>
      <c r="C21" s="57"/>
      <c r="D21" s="57"/>
      <c r="E21" s="57"/>
      <c r="F21" s="57"/>
      <c r="G21" s="57"/>
      <c r="H21" s="66">
        <f t="shared" si="0"/>
        <v>0</v>
      </c>
    </row>
    <row r="22" spans="1:8">
      <c r="A22" s="73">
        <f t="shared" si="1"/>
        <v>19</v>
      </c>
      <c r="B22" s="57"/>
      <c r="C22" s="57"/>
      <c r="D22" s="57"/>
      <c r="E22" s="57"/>
      <c r="F22" s="57"/>
      <c r="G22" s="57"/>
      <c r="H22" s="66">
        <f t="shared" si="0"/>
        <v>0</v>
      </c>
    </row>
    <row r="23" spans="1:8">
      <c r="A23" s="73">
        <f t="shared" si="1"/>
        <v>20</v>
      </c>
      <c r="B23" s="57"/>
      <c r="C23" s="57"/>
      <c r="D23" s="57"/>
      <c r="E23" s="57"/>
      <c r="F23" s="57"/>
      <c r="G23" s="57"/>
      <c r="H23" s="66">
        <f t="shared" si="0"/>
        <v>0</v>
      </c>
    </row>
    <row r="24" spans="1:8">
      <c r="A24" s="73">
        <f t="shared" si="1"/>
        <v>21</v>
      </c>
      <c r="B24" s="57"/>
      <c r="C24" s="57"/>
      <c r="D24" s="57"/>
      <c r="E24" s="57"/>
      <c r="F24" s="57"/>
      <c r="G24" s="57"/>
      <c r="H24" s="66">
        <f t="shared" si="0"/>
        <v>0</v>
      </c>
    </row>
    <row r="25" spans="1:8">
      <c r="A25" s="73">
        <f t="shared" si="1"/>
        <v>22</v>
      </c>
      <c r="B25" s="57"/>
      <c r="C25" s="57"/>
      <c r="D25" s="57"/>
      <c r="E25" s="57"/>
      <c r="F25" s="57"/>
      <c r="G25" s="57"/>
      <c r="H25" s="66">
        <f t="shared" si="0"/>
        <v>0</v>
      </c>
    </row>
    <row r="26" spans="1:8">
      <c r="A26" s="73">
        <f t="shared" si="1"/>
        <v>23</v>
      </c>
      <c r="B26" s="57"/>
      <c r="C26" s="57"/>
      <c r="D26" s="57"/>
      <c r="E26" s="57"/>
      <c r="F26" s="57"/>
      <c r="G26" s="57"/>
      <c r="H26" s="66">
        <f t="shared" si="0"/>
        <v>0</v>
      </c>
    </row>
    <row r="27" spans="1:8">
      <c r="A27" s="73">
        <f t="shared" si="1"/>
        <v>24</v>
      </c>
      <c r="B27" s="57"/>
      <c r="C27" s="57"/>
      <c r="D27" s="57"/>
      <c r="E27" s="57"/>
      <c r="F27" s="57"/>
      <c r="G27" s="57"/>
      <c r="H27" s="66">
        <f t="shared" si="0"/>
        <v>0</v>
      </c>
    </row>
    <row r="28" spans="1:8">
      <c r="A28" s="73">
        <f t="shared" si="1"/>
        <v>25</v>
      </c>
      <c r="B28" s="57"/>
      <c r="C28" s="57"/>
      <c r="D28" s="57"/>
      <c r="E28" s="57"/>
      <c r="F28" s="57"/>
      <c r="G28" s="57"/>
      <c r="H28" s="66">
        <f t="shared" si="0"/>
        <v>0</v>
      </c>
    </row>
    <row r="29" spans="1:8">
      <c r="A29" s="73">
        <f t="shared" si="1"/>
        <v>26</v>
      </c>
      <c r="B29" s="57"/>
      <c r="C29" s="57"/>
      <c r="D29" s="57"/>
      <c r="E29" s="57"/>
      <c r="F29" s="57"/>
      <c r="G29" s="57"/>
      <c r="H29" s="66">
        <f t="shared" si="0"/>
        <v>0</v>
      </c>
    </row>
    <row r="30" spans="1:8">
      <c r="A30" s="73">
        <f t="shared" si="1"/>
        <v>27</v>
      </c>
      <c r="B30" s="57"/>
      <c r="C30" s="57"/>
      <c r="D30" s="57"/>
      <c r="E30" s="57"/>
      <c r="F30" s="57"/>
      <c r="G30" s="57"/>
      <c r="H30" s="66">
        <f t="shared" si="0"/>
        <v>0</v>
      </c>
    </row>
    <row r="31" spans="1:8">
      <c r="A31" s="73">
        <f t="shared" si="1"/>
        <v>28</v>
      </c>
      <c r="B31" s="57"/>
      <c r="C31" s="57"/>
      <c r="D31" s="57"/>
      <c r="E31" s="57"/>
      <c r="F31" s="57"/>
      <c r="G31" s="57"/>
      <c r="H31" s="66">
        <f t="shared" si="0"/>
        <v>0</v>
      </c>
    </row>
    <row r="32" spans="1:8">
      <c r="A32" s="73">
        <f t="shared" si="1"/>
        <v>29</v>
      </c>
      <c r="B32" s="57"/>
      <c r="C32" s="57"/>
      <c r="D32" s="57"/>
      <c r="E32" s="57"/>
      <c r="F32" s="57"/>
      <c r="G32" s="57"/>
      <c r="H32" s="66">
        <f t="shared" si="0"/>
        <v>0</v>
      </c>
    </row>
    <row r="33" spans="1:8">
      <c r="A33" s="73">
        <f t="shared" si="1"/>
        <v>30</v>
      </c>
      <c r="B33" s="57"/>
      <c r="C33" s="57"/>
      <c r="D33" s="57"/>
      <c r="E33" s="57"/>
      <c r="F33" s="57"/>
      <c r="G33" s="57"/>
      <c r="H33" s="66">
        <f t="shared" si="0"/>
        <v>0</v>
      </c>
    </row>
    <row r="34" spans="1:8">
      <c r="A34" s="73">
        <f t="shared" si="1"/>
        <v>31</v>
      </c>
      <c r="B34" s="57"/>
      <c r="C34" s="57"/>
      <c r="D34" s="57"/>
      <c r="E34" s="57"/>
      <c r="F34" s="57"/>
      <c r="G34" s="57"/>
      <c r="H34" s="68">
        <f t="shared" si="0"/>
        <v>0</v>
      </c>
    </row>
    <row r="35" spans="1:8">
      <c r="A35" s="54" t="s">
        <v>470</v>
      </c>
      <c r="B35" s="69">
        <f>SUM(B4:B34)*1000</f>
        <v>0</v>
      </c>
      <c r="C35" s="69">
        <f t="shared" ref="C35:G35" si="2">SUM(C4:C34)*1000</f>
        <v>0</v>
      </c>
      <c r="D35" s="69">
        <f t="shared" si="2"/>
        <v>0</v>
      </c>
      <c r="E35" s="69">
        <f t="shared" si="2"/>
        <v>0</v>
      </c>
      <c r="F35" s="70">
        <f t="shared" si="2"/>
        <v>0</v>
      </c>
      <c r="G35" s="69">
        <f t="shared" si="2"/>
        <v>0</v>
      </c>
      <c r="H35" s="67">
        <f>SUM(H4:H34)</f>
        <v>0</v>
      </c>
    </row>
    <row r="36" spans="1:8">
      <c r="A36" s="5"/>
    </row>
  </sheetData>
  <sheetProtection algorithmName="SHA-512" hashValue="XoVFiNpVuEEu5uAhzIaILgXA1ERO0bta/XYDJjXhYzPm55rl9pp+93oy6GHeCSPHkIkGn/xSdYaRgZ6Lh7jupw==" saltValue="48WDsVvMlhESMOW8sgNgJQ=="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1D73D-B742-46B8-BEFB-BB5B10693DBA}">
  <sheetPr codeName="Sheet8"/>
  <dimension ref="A1:H36"/>
  <sheetViews>
    <sheetView showGridLines="0" topLeftCell="A3" workbookViewId="0"/>
  </sheetViews>
  <sheetFormatPr defaultColWidth="9.109375" defaultRowHeight="13.2"/>
  <cols>
    <col min="1" max="7" width="15.6640625" style="4" customWidth="1"/>
    <col min="8" max="8" width="20.6640625" style="4" customWidth="1"/>
    <col min="9" max="16384" width="9.109375" style="4"/>
  </cols>
  <sheetData>
    <row r="1" spans="1:8" ht="15.6">
      <c r="A1" s="52" t="s">
        <v>28</v>
      </c>
      <c r="D1" s="22"/>
    </row>
    <row r="2" spans="1:8">
      <c r="A2" s="53" t="s">
        <v>459</v>
      </c>
      <c r="B2" s="64" t="str">
        <f>January!B2</f>
        <v>W1</v>
      </c>
      <c r="C2" s="64" t="str">
        <f>January!C2</f>
        <v>W2</v>
      </c>
      <c r="D2" s="64" t="str">
        <f>January!D2</f>
        <v>W3</v>
      </c>
      <c r="E2" s="64" t="str">
        <f>January!E2</f>
        <v>P1</v>
      </c>
      <c r="F2" s="64" t="str">
        <f>January!F2</f>
        <v>P2</v>
      </c>
      <c r="G2" s="64" t="str">
        <f>January!G2</f>
        <v>S</v>
      </c>
      <c r="H2" s="54" t="s">
        <v>471</v>
      </c>
    </row>
    <row r="3" spans="1:8">
      <c r="A3" s="54" t="s">
        <v>458</v>
      </c>
      <c r="B3" s="55" t="s">
        <v>466</v>
      </c>
      <c r="C3" s="55" t="s">
        <v>466</v>
      </c>
      <c r="D3" s="55" t="s">
        <v>466</v>
      </c>
      <c r="E3" s="55" t="s">
        <v>466</v>
      </c>
      <c r="F3" s="55" t="s">
        <v>466</v>
      </c>
      <c r="G3" s="55" t="s">
        <v>466</v>
      </c>
      <c r="H3" s="56"/>
    </row>
    <row r="4" spans="1:8">
      <c r="A4" s="73">
        <v>1</v>
      </c>
      <c r="B4" s="57"/>
      <c r="C4" s="57"/>
      <c r="D4" s="57"/>
      <c r="E4" s="57"/>
      <c r="F4" s="57"/>
      <c r="G4" s="57"/>
      <c r="H4" s="66">
        <f>SUM(B4:G4)*1000</f>
        <v>0</v>
      </c>
    </row>
    <row r="5" spans="1:8">
      <c r="A5" s="73">
        <f>A4+1</f>
        <v>2</v>
      </c>
      <c r="B5" s="57"/>
      <c r="C5" s="57"/>
      <c r="D5" s="57"/>
      <c r="E5" s="57"/>
      <c r="F5" s="57"/>
      <c r="G5" s="57"/>
      <c r="H5" s="66">
        <f t="shared" ref="H5:H34" si="0">SUM(B5:G5)*1000</f>
        <v>0</v>
      </c>
    </row>
    <row r="6" spans="1:8">
      <c r="A6" s="73">
        <f t="shared" ref="A6:A34" si="1">A5+1</f>
        <v>3</v>
      </c>
      <c r="B6" s="57"/>
      <c r="C6" s="57"/>
      <c r="D6" s="57"/>
      <c r="E6" s="57"/>
      <c r="F6" s="57"/>
      <c r="G6" s="57"/>
      <c r="H6" s="66">
        <f t="shared" si="0"/>
        <v>0</v>
      </c>
    </row>
    <row r="7" spans="1:8">
      <c r="A7" s="73">
        <f t="shared" si="1"/>
        <v>4</v>
      </c>
      <c r="B7" s="57"/>
      <c r="C7" s="57"/>
      <c r="D7" s="57"/>
      <c r="E7" s="57"/>
      <c r="F7" s="57"/>
      <c r="G7" s="57"/>
      <c r="H7" s="66">
        <f t="shared" si="0"/>
        <v>0</v>
      </c>
    </row>
    <row r="8" spans="1:8">
      <c r="A8" s="73">
        <f t="shared" si="1"/>
        <v>5</v>
      </c>
      <c r="B8" s="57"/>
      <c r="C8" s="57"/>
      <c r="D8" s="57"/>
      <c r="E8" s="57"/>
      <c r="F8" s="57"/>
      <c r="G8" s="57"/>
      <c r="H8" s="66">
        <f t="shared" si="0"/>
        <v>0</v>
      </c>
    </row>
    <row r="9" spans="1:8">
      <c r="A9" s="73">
        <f t="shared" si="1"/>
        <v>6</v>
      </c>
      <c r="B9" s="57"/>
      <c r="C9" s="57"/>
      <c r="D9" s="57"/>
      <c r="E9" s="57"/>
      <c r="F9" s="57"/>
      <c r="G9" s="57"/>
      <c r="H9" s="66">
        <f t="shared" si="0"/>
        <v>0</v>
      </c>
    </row>
    <row r="10" spans="1:8">
      <c r="A10" s="73">
        <f t="shared" si="1"/>
        <v>7</v>
      </c>
      <c r="B10" s="57"/>
      <c r="C10" s="57"/>
      <c r="D10" s="57"/>
      <c r="E10" s="57"/>
      <c r="F10" s="57"/>
      <c r="G10" s="57"/>
      <c r="H10" s="66">
        <f t="shared" si="0"/>
        <v>0</v>
      </c>
    </row>
    <row r="11" spans="1:8">
      <c r="A11" s="73">
        <f t="shared" si="1"/>
        <v>8</v>
      </c>
      <c r="B11" s="57"/>
      <c r="C11" s="57"/>
      <c r="D11" s="57"/>
      <c r="E11" s="57"/>
      <c r="F11" s="57"/>
      <c r="G11" s="57"/>
      <c r="H11" s="66">
        <f t="shared" si="0"/>
        <v>0</v>
      </c>
    </row>
    <row r="12" spans="1:8">
      <c r="A12" s="73">
        <f t="shared" si="1"/>
        <v>9</v>
      </c>
      <c r="B12" s="57"/>
      <c r="C12" s="57"/>
      <c r="D12" s="57"/>
      <c r="E12" s="57"/>
      <c r="F12" s="57"/>
      <c r="G12" s="57"/>
      <c r="H12" s="66">
        <f t="shared" si="0"/>
        <v>0</v>
      </c>
    </row>
    <row r="13" spans="1:8">
      <c r="A13" s="73">
        <f t="shared" si="1"/>
        <v>10</v>
      </c>
      <c r="B13" s="57"/>
      <c r="C13" s="57"/>
      <c r="D13" s="57"/>
      <c r="E13" s="57"/>
      <c r="F13" s="57"/>
      <c r="G13" s="57"/>
      <c r="H13" s="66">
        <f t="shared" si="0"/>
        <v>0</v>
      </c>
    </row>
    <row r="14" spans="1:8">
      <c r="A14" s="73">
        <f t="shared" si="1"/>
        <v>11</v>
      </c>
      <c r="B14" s="57"/>
      <c r="C14" s="57"/>
      <c r="D14" s="57"/>
      <c r="E14" s="57"/>
      <c r="F14" s="57"/>
      <c r="G14" s="57"/>
      <c r="H14" s="66">
        <f t="shared" si="0"/>
        <v>0</v>
      </c>
    </row>
    <row r="15" spans="1:8">
      <c r="A15" s="73">
        <f t="shared" si="1"/>
        <v>12</v>
      </c>
      <c r="B15" s="57"/>
      <c r="C15" s="57"/>
      <c r="D15" s="57"/>
      <c r="E15" s="57"/>
      <c r="F15" s="57"/>
      <c r="G15" s="57"/>
      <c r="H15" s="66">
        <f t="shared" si="0"/>
        <v>0</v>
      </c>
    </row>
    <row r="16" spans="1:8">
      <c r="A16" s="73">
        <f t="shared" si="1"/>
        <v>13</v>
      </c>
      <c r="B16" s="57"/>
      <c r="C16" s="57"/>
      <c r="D16" s="57"/>
      <c r="E16" s="57"/>
      <c r="F16" s="57"/>
      <c r="G16" s="57"/>
      <c r="H16" s="66">
        <f t="shared" si="0"/>
        <v>0</v>
      </c>
    </row>
    <row r="17" spans="1:8">
      <c r="A17" s="73">
        <f t="shared" si="1"/>
        <v>14</v>
      </c>
      <c r="B17" s="57"/>
      <c r="C17" s="57"/>
      <c r="D17" s="57"/>
      <c r="E17" s="57"/>
      <c r="F17" s="57"/>
      <c r="G17" s="57"/>
      <c r="H17" s="66">
        <f t="shared" si="0"/>
        <v>0</v>
      </c>
    </row>
    <row r="18" spans="1:8">
      <c r="A18" s="73">
        <f t="shared" si="1"/>
        <v>15</v>
      </c>
      <c r="B18" s="57"/>
      <c r="C18" s="57"/>
      <c r="D18" s="57"/>
      <c r="E18" s="57"/>
      <c r="F18" s="57"/>
      <c r="G18" s="57"/>
      <c r="H18" s="66">
        <f t="shared" si="0"/>
        <v>0</v>
      </c>
    </row>
    <row r="19" spans="1:8">
      <c r="A19" s="73">
        <f t="shared" si="1"/>
        <v>16</v>
      </c>
      <c r="B19" s="57"/>
      <c r="C19" s="57"/>
      <c r="D19" s="57"/>
      <c r="E19" s="57"/>
      <c r="F19" s="57"/>
      <c r="G19" s="57"/>
      <c r="H19" s="66">
        <f t="shared" si="0"/>
        <v>0</v>
      </c>
    </row>
    <row r="20" spans="1:8">
      <c r="A20" s="73">
        <f t="shared" si="1"/>
        <v>17</v>
      </c>
      <c r="B20" s="57"/>
      <c r="C20" s="57"/>
      <c r="D20" s="57"/>
      <c r="E20" s="57"/>
      <c r="F20" s="57"/>
      <c r="G20" s="57"/>
      <c r="H20" s="66">
        <f t="shared" si="0"/>
        <v>0</v>
      </c>
    </row>
    <row r="21" spans="1:8">
      <c r="A21" s="73">
        <f t="shared" si="1"/>
        <v>18</v>
      </c>
      <c r="B21" s="57"/>
      <c r="C21" s="57"/>
      <c r="D21" s="57"/>
      <c r="E21" s="57"/>
      <c r="F21" s="57"/>
      <c r="G21" s="57"/>
      <c r="H21" s="66">
        <f t="shared" si="0"/>
        <v>0</v>
      </c>
    </row>
    <row r="22" spans="1:8">
      <c r="A22" s="73">
        <f t="shared" si="1"/>
        <v>19</v>
      </c>
      <c r="B22" s="57"/>
      <c r="C22" s="57"/>
      <c r="D22" s="57"/>
      <c r="E22" s="57"/>
      <c r="F22" s="57"/>
      <c r="G22" s="57"/>
      <c r="H22" s="66">
        <f t="shared" si="0"/>
        <v>0</v>
      </c>
    </row>
    <row r="23" spans="1:8">
      <c r="A23" s="73">
        <f t="shared" si="1"/>
        <v>20</v>
      </c>
      <c r="B23" s="57"/>
      <c r="C23" s="57"/>
      <c r="D23" s="57"/>
      <c r="E23" s="57"/>
      <c r="F23" s="57"/>
      <c r="G23" s="57"/>
      <c r="H23" s="66">
        <f t="shared" si="0"/>
        <v>0</v>
      </c>
    </row>
    <row r="24" spans="1:8">
      <c r="A24" s="73">
        <f t="shared" si="1"/>
        <v>21</v>
      </c>
      <c r="B24" s="57"/>
      <c r="C24" s="57"/>
      <c r="D24" s="57"/>
      <c r="E24" s="57"/>
      <c r="F24" s="57"/>
      <c r="G24" s="57"/>
      <c r="H24" s="66">
        <f t="shared" si="0"/>
        <v>0</v>
      </c>
    </row>
    <row r="25" spans="1:8">
      <c r="A25" s="73">
        <f t="shared" si="1"/>
        <v>22</v>
      </c>
      <c r="B25" s="57"/>
      <c r="C25" s="57"/>
      <c r="D25" s="57"/>
      <c r="E25" s="57"/>
      <c r="F25" s="57"/>
      <c r="G25" s="57"/>
      <c r="H25" s="66">
        <f t="shared" si="0"/>
        <v>0</v>
      </c>
    </row>
    <row r="26" spans="1:8">
      <c r="A26" s="73">
        <f t="shared" si="1"/>
        <v>23</v>
      </c>
      <c r="B26" s="57"/>
      <c r="C26" s="57"/>
      <c r="D26" s="57"/>
      <c r="E26" s="57"/>
      <c r="F26" s="57"/>
      <c r="G26" s="57"/>
      <c r="H26" s="66">
        <f t="shared" si="0"/>
        <v>0</v>
      </c>
    </row>
    <row r="27" spans="1:8">
      <c r="A27" s="73">
        <f t="shared" si="1"/>
        <v>24</v>
      </c>
      <c r="B27" s="57"/>
      <c r="C27" s="57"/>
      <c r="D27" s="57"/>
      <c r="E27" s="57"/>
      <c r="F27" s="57"/>
      <c r="G27" s="57"/>
      <c r="H27" s="66">
        <f t="shared" si="0"/>
        <v>0</v>
      </c>
    </row>
    <row r="28" spans="1:8">
      <c r="A28" s="73">
        <f t="shared" si="1"/>
        <v>25</v>
      </c>
      <c r="B28" s="57"/>
      <c r="C28" s="57"/>
      <c r="D28" s="57"/>
      <c r="E28" s="57"/>
      <c r="F28" s="57"/>
      <c r="G28" s="57"/>
      <c r="H28" s="66">
        <f t="shared" si="0"/>
        <v>0</v>
      </c>
    </row>
    <row r="29" spans="1:8">
      <c r="A29" s="73">
        <f t="shared" si="1"/>
        <v>26</v>
      </c>
      <c r="B29" s="57"/>
      <c r="C29" s="57"/>
      <c r="D29" s="57"/>
      <c r="E29" s="57"/>
      <c r="F29" s="57"/>
      <c r="G29" s="57"/>
      <c r="H29" s="66">
        <f t="shared" si="0"/>
        <v>0</v>
      </c>
    </row>
    <row r="30" spans="1:8">
      <c r="A30" s="73">
        <f t="shared" si="1"/>
        <v>27</v>
      </c>
      <c r="B30" s="57"/>
      <c r="C30" s="57"/>
      <c r="D30" s="57"/>
      <c r="E30" s="57"/>
      <c r="F30" s="57"/>
      <c r="G30" s="57"/>
      <c r="H30" s="66">
        <f t="shared" si="0"/>
        <v>0</v>
      </c>
    </row>
    <row r="31" spans="1:8">
      <c r="A31" s="73">
        <f t="shared" si="1"/>
        <v>28</v>
      </c>
      <c r="B31" s="57"/>
      <c r="C31" s="57"/>
      <c r="D31" s="57"/>
      <c r="E31" s="57"/>
      <c r="F31" s="57"/>
      <c r="G31" s="57"/>
      <c r="H31" s="66">
        <f t="shared" si="0"/>
        <v>0</v>
      </c>
    </row>
    <row r="32" spans="1:8">
      <c r="A32" s="73">
        <f t="shared" si="1"/>
        <v>29</v>
      </c>
      <c r="B32" s="57"/>
      <c r="C32" s="57"/>
      <c r="D32" s="57"/>
      <c r="E32" s="57"/>
      <c r="F32" s="57"/>
      <c r="G32" s="57"/>
      <c r="H32" s="66">
        <f t="shared" si="0"/>
        <v>0</v>
      </c>
    </row>
    <row r="33" spans="1:8">
      <c r="A33" s="73">
        <f t="shared" si="1"/>
        <v>30</v>
      </c>
      <c r="B33" s="57"/>
      <c r="C33" s="57"/>
      <c r="D33" s="57"/>
      <c r="E33" s="57"/>
      <c r="F33" s="57"/>
      <c r="G33" s="57"/>
      <c r="H33" s="66">
        <f t="shared" si="0"/>
        <v>0</v>
      </c>
    </row>
    <row r="34" spans="1:8">
      <c r="A34" s="73">
        <f t="shared" si="1"/>
        <v>31</v>
      </c>
      <c r="B34" s="57"/>
      <c r="C34" s="57"/>
      <c r="D34" s="57"/>
      <c r="E34" s="57"/>
      <c r="F34" s="57"/>
      <c r="G34" s="57"/>
      <c r="H34" s="68">
        <f t="shared" si="0"/>
        <v>0</v>
      </c>
    </row>
    <row r="35" spans="1:8">
      <c r="A35" s="54" t="s">
        <v>470</v>
      </c>
      <c r="B35" s="69">
        <f>SUM(B4:B34)*1000</f>
        <v>0</v>
      </c>
      <c r="C35" s="69">
        <f t="shared" ref="C35:G35" si="2">SUM(C4:C34)*1000</f>
        <v>0</v>
      </c>
      <c r="D35" s="69">
        <f t="shared" si="2"/>
        <v>0</v>
      </c>
      <c r="E35" s="69">
        <f t="shared" si="2"/>
        <v>0</v>
      </c>
      <c r="F35" s="70">
        <f t="shared" si="2"/>
        <v>0</v>
      </c>
      <c r="G35" s="69">
        <f t="shared" si="2"/>
        <v>0</v>
      </c>
      <c r="H35" s="67">
        <f>SUM(H4:H34)</f>
        <v>0</v>
      </c>
    </row>
    <row r="36" spans="1:8">
      <c r="A36" s="5"/>
    </row>
  </sheetData>
  <sheetProtection algorithmName="SHA-512" hashValue="l37ro5q7dWAzAC3IwjAH5Gjpuwnw4MIG6WeS2KqYNpKuXfup6A0Pi5Bzetf2F7BQ+3kUXeM/nX1DBPV4aZ03lQ==" saltValue="NqZBqPB6kqKFzkeDrDZ8IQ=="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EA9A4-BB43-47D6-B986-8BBF30625FAA}">
  <sheetPr codeName="Sheet9"/>
  <dimension ref="A1:H36"/>
  <sheetViews>
    <sheetView showGridLines="0" workbookViewId="0"/>
  </sheetViews>
  <sheetFormatPr defaultColWidth="9.109375" defaultRowHeight="13.2"/>
  <cols>
    <col min="1" max="7" width="15.6640625" style="4" customWidth="1"/>
    <col min="8" max="8" width="20.6640625" style="4" customWidth="1"/>
    <col min="9" max="16384" width="9.109375" style="4"/>
  </cols>
  <sheetData>
    <row r="1" spans="1:8" ht="15.6">
      <c r="A1" s="52" t="s">
        <v>28</v>
      </c>
      <c r="D1" s="22"/>
    </row>
    <row r="2" spans="1:8">
      <c r="A2" s="53" t="s">
        <v>459</v>
      </c>
      <c r="B2" s="64" t="str">
        <f>January!B2</f>
        <v>W1</v>
      </c>
      <c r="C2" s="64" t="str">
        <f>January!C2</f>
        <v>W2</v>
      </c>
      <c r="D2" s="64" t="str">
        <f>January!D2</f>
        <v>W3</v>
      </c>
      <c r="E2" s="64" t="str">
        <f>January!E2</f>
        <v>P1</v>
      </c>
      <c r="F2" s="64" t="str">
        <f>January!F2</f>
        <v>P2</v>
      </c>
      <c r="G2" s="64" t="str">
        <f>January!G2</f>
        <v>S</v>
      </c>
      <c r="H2" s="54" t="s">
        <v>471</v>
      </c>
    </row>
    <row r="3" spans="1:8">
      <c r="A3" s="54" t="s">
        <v>458</v>
      </c>
      <c r="B3" s="55" t="s">
        <v>466</v>
      </c>
      <c r="C3" s="55" t="s">
        <v>466</v>
      </c>
      <c r="D3" s="55" t="s">
        <v>466</v>
      </c>
      <c r="E3" s="55" t="s">
        <v>466</v>
      </c>
      <c r="F3" s="55" t="s">
        <v>466</v>
      </c>
      <c r="G3" s="55" t="s">
        <v>466</v>
      </c>
      <c r="H3" s="56"/>
    </row>
    <row r="4" spans="1:8">
      <c r="A4" s="73">
        <v>1</v>
      </c>
      <c r="B4" s="57"/>
      <c r="C4" s="57"/>
      <c r="D4" s="57"/>
      <c r="E4" s="57"/>
      <c r="F4" s="57"/>
      <c r="G4" s="57"/>
      <c r="H4" s="66">
        <f>SUM(B4:G4)*1000</f>
        <v>0</v>
      </c>
    </row>
    <row r="5" spans="1:8">
      <c r="A5" s="73">
        <f>A4+1</f>
        <v>2</v>
      </c>
      <c r="B5" s="57"/>
      <c r="C5" s="57"/>
      <c r="D5" s="57"/>
      <c r="E5" s="57"/>
      <c r="F5" s="57"/>
      <c r="G5" s="57"/>
      <c r="H5" s="66">
        <f t="shared" ref="H5:H34" si="0">SUM(B5:G5)*1000</f>
        <v>0</v>
      </c>
    </row>
    <row r="6" spans="1:8">
      <c r="A6" s="73">
        <f t="shared" ref="A6:A34" si="1">A5+1</f>
        <v>3</v>
      </c>
      <c r="B6" s="57"/>
      <c r="C6" s="57"/>
      <c r="D6" s="57"/>
      <c r="E6" s="57"/>
      <c r="F6" s="57"/>
      <c r="G6" s="57"/>
      <c r="H6" s="66">
        <f t="shared" si="0"/>
        <v>0</v>
      </c>
    </row>
    <row r="7" spans="1:8">
      <c r="A7" s="73">
        <f t="shared" si="1"/>
        <v>4</v>
      </c>
      <c r="B7" s="57"/>
      <c r="C7" s="57"/>
      <c r="D7" s="57"/>
      <c r="E7" s="57"/>
      <c r="F7" s="57"/>
      <c r="G7" s="57"/>
      <c r="H7" s="66">
        <f t="shared" si="0"/>
        <v>0</v>
      </c>
    </row>
    <row r="8" spans="1:8">
      <c r="A8" s="73">
        <f t="shared" si="1"/>
        <v>5</v>
      </c>
      <c r="B8" s="57"/>
      <c r="C8" s="57"/>
      <c r="D8" s="57"/>
      <c r="E8" s="57"/>
      <c r="F8" s="57"/>
      <c r="G8" s="57"/>
      <c r="H8" s="66">
        <f t="shared" si="0"/>
        <v>0</v>
      </c>
    </row>
    <row r="9" spans="1:8">
      <c r="A9" s="73">
        <f t="shared" si="1"/>
        <v>6</v>
      </c>
      <c r="B9" s="57"/>
      <c r="C9" s="57"/>
      <c r="D9" s="57"/>
      <c r="E9" s="57"/>
      <c r="F9" s="57"/>
      <c r="G9" s="57"/>
      <c r="H9" s="66">
        <f t="shared" si="0"/>
        <v>0</v>
      </c>
    </row>
    <row r="10" spans="1:8">
      <c r="A10" s="73">
        <f t="shared" si="1"/>
        <v>7</v>
      </c>
      <c r="B10" s="57"/>
      <c r="C10" s="57"/>
      <c r="D10" s="57"/>
      <c r="E10" s="57"/>
      <c r="F10" s="57"/>
      <c r="G10" s="57"/>
      <c r="H10" s="66">
        <f t="shared" si="0"/>
        <v>0</v>
      </c>
    </row>
    <row r="11" spans="1:8">
      <c r="A11" s="73">
        <f t="shared" si="1"/>
        <v>8</v>
      </c>
      <c r="B11" s="57"/>
      <c r="C11" s="57"/>
      <c r="D11" s="57"/>
      <c r="E11" s="57"/>
      <c r="F11" s="57"/>
      <c r="G11" s="57"/>
      <c r="H11" s="66">
        <f t="shared" si="0"/>
        <v>0</v>
      </c>
    </row>
    <row r="12" spans="1:8">
      <c r="A12" s="73">
        <f t="shared" si="1"/>
        <v>9</v>
      </c>
      <c r="B12" s="57"/>
      <c r="C12" s="57"/>
      <c r="D12" s="57"/>
      <c r="E12" s="57"/>
      <c r="F12" s="57"/>
      <c r="G12" s="57"/>
      <c r="H12" s="66">
        <f t="shared" si="0"/>
        <v>0</v>
      </c>
    </row>
    <row r="13" spans="1:8">
      <c r="A13" s="73">
        <f t="shared" si="1"/>
        <v>10</v>
      </c>
      <c r="B13" s="57"/>
      <c r="C13" s="57"/>
      <c r="D13" s="57"/>
      <c r="E13" s="57"/>
      <c r="F13" s="57"/>
      <c r="G13" s="57"/>
      <c r="H13" s="66">
        <f t="shared" si="0"/>
        <v>0</v>
      </c>
    </row>
    <row r="14" spans="1:8">
      <c r="A14" s="73">
        <f t="shared" si="1"/>
        <v>11</v>
      </c>
      <c r="B14" s="57"/>
      <c r="C14" s="57"/>
      <c r="D14" s="57"/>
      <c r="E14" s="57"/>
      <c r="F14" s="57"/>
      <c r="G14" s="57"/>
      <c r="H14" s="66">
        <f t="shared" si="0"/>
        <v>0</v>
      </c>
    </row>
    <row r="15" spans="1:8">
      <c r="A15" s="73">
        <f t="shared" si="1"/>
        <v>12</v>
      </c>
      <c r="B15" s="57"/>
      <c r="C15" s="57"/>
      <c r="D15" s="57"/>
      <c r="E15" s="57"/>
      <c r="F15" s="57"/>
      <c r="G15" s="57"/>
      <c r="H15" s="66">
        <f t="shared" si="0"/>
        <v>0</v>
      </c>
    </row>
    <row r="16" spans="1:8">
      <c r="A16" s="73">
        <f t="shared" si="1"/>
        <v>13</v>
      </c>
      <c r="B16" s="57"/>
      <c r="C16" s="57"/>
      <c r="D16" s="57"/>
      <c r="E16" s="57"/>
      <c r="F16" s="57"/>
      <c r="G16" s="57"/>
      <c r="H16" s="66">
        <f t="shared" si="0"/>
        <v>0</v>
      </c>
    </row>
    <row r="17" spans="1:8">
      <c r="A17" s="73">
        <f t="shared" si="1"/>
        <v>14</v>
      </c>
      <c r="B17" s="57"/>
      <c r="C17" s="57"/>
      <c r="D17" s="57"/>
      <c r="E17" s="57"/>
      <c r="F17" s="57"/>
      <c r="G17" s="57"/>
      <c r="H17" s="66">
        <f t="shared" si="0"/>
        <v>0</v>
      </c>
    </row>
    <row r="18" spans="1:8">
      <c r="A18" s="73">
        <f t="shared" si="1"/>
        <v>15</v>
      </c>
      <c r="B18" s="57"/>
      <c r="C18" s="57"/>
      <c r="D18" s="57"/>
      <c r="E18" s="57"/>
      <c r="F18" s="57"/>
      <c r="G18" s="57"/>
      <c r="H18" s="66">
        <f t="shared" si="0"/>
        <v>0</v>
      </c>
    </row>
    <row r="19" spans="1:8">
      <c r="A19" s="73">
        <f t="shared" si="1"/>
        <v>16</v>
      </c>
      <c r="B19" s="57"/>
      <c r="C19" s="57"/>
      <c r="D19" s="57"/>
      <c r="E19" s="57"/>
      <c r="F19" s="57"/>
      <c r="G19" s="57"/>
      <c r="H19" s="66">
        <f t="shared" si="0"/>
        <v>0</v>
      </c>
    </row>
    <row r="20" spans="1:8">
      <c r="A20" s="73">
        <f t="shared" si="1"/>
        <v>17</v>
      </c>
      <c r="B20" s="57"/>
      <c r="C20" s="57"/>
      <c r="D20" s="57"/>
      <c r="E20" s="57"/>
      <c r="F20" s="57"/>
      <c r="G20" s="57"/>
      <c r="H20" s="66">
        <f t="shared" si="0"/>
        <v>0</v>
      </c>
    </row>
    <row r="21" spans="1:8">
      <c r="A21" s="73">
        <f t="shared" si="1"/>
        <v>18</v>
      </c>
      <c r="B21" s="57"/>
      <c r="C21" s="57"/>
      <c r="D21" s="57"/>
      <c r="E21" s="57"/>
      <c r="F21" s="57"/>
      <c r="G21" s="57"/>
      <c r="H21" s="66">
        <f t="shared" si="0"/>
        <v>0</v>
      </c>
    </row>
    <row r="22" spans="1:8">
      <c r="A22" s="73">
        <f t="shared" si="1"/>
        <v>19</v>
      </c>
      <c r="B22" s="57"/>
      <c r="C22" s="57"/>
      <c r="D22" s="57"/>
      <c r="E22" s="57"/>
      <c r="F22" s="57"/>
      <c r="G22" s="57"/>
      <c r="H22" s="66">
        <f t="shared" si="0"/>
        <v>0</v>
      </c>
    </row>
    <row r="23" spans="1:8">
      <c r="A23" s="73">
        <f t="shared" si="1"/>
        <v>20</v>
      </c>
      <c r="B23" s="57"/>
      <c r="C23" s="57"/>
      <c r="D23" s="57"/>
      <c r="E23" s="57"/>
      <c r="F23" s="57"/>
      <c r="G23" s="57"/>
      <c r="H23" s="66">
        <f t="shared" si="0"/>
        <v>0</v>
      </c>
    </row>
    <row r="24" spans="1:8">
      <c r="A24" s="73">
        <f t="shared" si="1"/>
        <v>21</v>
      </c>
      <c r="B24" s="57"/>
      <c r="C24" s="57"/>
      <c r="D24" s="57"/>
      <c r="E24" s="57"/>
      <c r="F24" s="57"/>
      <c r="G24" s="57"/>
      <c r="H24" s="66">
        <f t="shared" si="0"/>
        <v>0</v>
      </c>
    </row>
    <row r="25" spans="1:8">
      <c r="A25" s="73">
        <f t="shared" si="1"/>
        <v>22</v>
      </c>
      <c r="B25" s="57"/>
      <c r="C25" s="57"/>
      <c r="D25" s="57"/>
      <c r="E25" s="57"/>
      <c r="F25" s="57"/>
      <c r="G25" s="57"/>
      <c r="H25" s="66">
        <f t="shared" si="0"/>
        <v>0</v>
      </c>
    </row>
    <row r="26" spans="1:8">
      <c r="A26" s="73">
        <f t="shared" si="1"/>
        <v>23</v>
      </c>
      <c r="B26" s="57"/>
      <c r="C26" s="57"/>
      <c r="D26" s="57"/>
      <c r="E26" s="57"/>
      <c r="F26" s="57"/>
      <c r="G26" s="57"/>
      <c r="H26" s="66">
        <f t="shared" si="0"/>
        <v>0</v>
      </c>
    </row>
    <row r="27" spans="1:8">
      <c r="A27" s="73">
        <f t="shared" si="1"/>
        <v>24</v>
      </c>
      <c r="B27" s="57"/>
      <c r="C27" s="57"/>
      <c r="D27" s="57"/>
      <c r="E27" s="57"/>
      <c r="F27" s="57"/>
      <c r="G27" s="57"/>
      <c r="H27" s="66">
        <f t="shared" si="0"/>
        <v>0</v>
      </c>
    </row>
    <row r="28" spans="1:8">
      <c r="A28" s="73">
        <f t="shared" si="1"/>
        <v>25</v>
      </c>
      <c r="B28" s="57"/>
      <c r="C28" s="57"/>
      <c r="D28" s="57"/>
      <c r="E28" s="57"/>
      <c r="F28" s="57"/>
      <c r="G28" s="57"/>
      <c r="H28" s="66">
        <f t="shared" si="0"/>
        <v>0</v>
      </c>
    </row>
    <row r="29" spans="1:8">
      <c r="A29" s="73">
        <f t="shared" si="1"/>
        <v>26</v>
      </c>
      <c r="B29" s="57"/>
      <c r="C29" s="57"/>
      <c r="D29" s="57"/>
      <c r="E29" s="57"/>
      <c r="F29" s="57"/>
      <c r="G29" s="57"/>
      <c r="H29" s="66">
        <f t="shared" si="0"/>
        <v>0</v>
      </c>
    </row>
    <row r="30" spans="1:8">
      <c r="A30" s="73">
        <f t="shared" si="1"/>
        <v>27</v>
      </c>
      <c r="B30" s="57"/>
      <c r="C30" s="57"/>
      <c r="D30" s="57"/>
      <c r="E30" s="57"/>
      <c r="F30" s="57"/>
      <c r="G30" s="57"/>
      <c r="H30" s="66">
        <f t="shared" si="0"/>
        <v>0</v>
      </c>
    </row>
    <row r="31" spans="1:8">
      <c r="A31" s="73">
        <f t="shared" si="1"/>
        <v>28</v>
      </c>
      <c r="B31" s="57"/>
      <c r="C31" s="57"/>
      <c r="D31" s="57"/>
      <c r="E31" s="57"/>
      <c r="F31" s="57"/>
      <c r="G31" s="57"/>
      <c r="H31" s="66">
        <f t="shared" si="0"/>
        <v>0</v>
      </c>
    </row>
    <row r="32" spans="1:8">
      <c r="A32" s="73">
        <f t="shared" si="1"/>
        <v>29</v>
      </c>
      <c r="B32" s="57"/>
      <c r="C32" s="57"/>
      <c r="D32" s="57"/>
      <c r="E32" s="57"/>
      <c r="F32" s="57"/>
      <c r="G32" s="57"/>
      <c r="H32" s="66">
        <f t="shared" si="0"/>
        <v>0</v>
      </c>
    </row>
    <row r="33" spans="1:8">
      <c r="A33" s="73">
        <f t="shared" si="1"/>
        <v>30</v>
      </c>
      <c r="B33" s="57"/>
      <c r="C33" s="57"/>
      <c r="D33" s="57"/>
      <c r="E33" s="57"/>
      <c r="F33" s="57"/>
      <c r="G33" s="57"/>
      <c r="H33" s="66">
        <f t="shared" si="0"/>
        <v>0</v>
      </c>
    </row>
    <row r="34" spans="1:8">
      <c r="A34" s="73">
        <f t="shared" si="1"/>
        <v>31</v>
      </c>
      <c r="B34" s="57"/>
      <c r="C34" s="57"/>
      <c r="D34" s="57"/>
      <c r="E34" s="57"/>
      <c r="F34" s="57"/>
      <c r="G34" s="57"/>
      <c r="H34" s="68">
        <f t="shared" si="0"/>
        <v>0</v>
      </c>
    </row>
    <row r="35" spans="1:8">
      <c r="A35" s="54" t="s">
        <v>470</v>
      </c>
      <c r="B35" s="69">
        <f>SUM(B4:B34)*1000</f>
        <v>0</v>
      </c>
      <c r="C35" s="69">
        <f t="shared" ref="C35:G35" si="2">SUM(C4:C34)*1000</f>
        <v>0</v>
      </c>
      <c r="D35" s="69">
        <f t="shared" si="2"/>
        <v>0</v>
      </c>
      <c r="E35" s="69">
        <f t="shared" si="2"/>
        <v>0</v>
      </c>
      <c r="F35" s="70">
        <f t="shared" si="2"/>
        <v>0</v>
      </c>
      <c r="G35" s="69">
        <f t="shared" si="2"/>
        <v>0</v>
      </c>
      <c r="H35" s="67">
        <f>SUM(H4:H34)</f>
        <v>0</v>
      </c>
    </row>
    <row r="36" spans="1:8">
      <c r="A36" s="5"/>
    </row>
  </sheetData>
  <sheetProtection algorithmName="SHA-512" hashValue="5Zj2xz8Mo8174vmt3IuSu0TsyPIElRG/yODFKveEjjMf3BjA0zjVXMVvd07oNEIDzi0hRYeVbulvtCJSsq6cgA==" saltValue="uuMX198/ezVrxgzCzvtzP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14766f9-f03f-4f82-9f7b-28147283a54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F3BE5149589F241B3C4D0AC6A689DA7" ma:contentTypeVersion="7" ma:contentTypeDescription="Create a new document." ma:contentTypeScope="" ma:versionID="8b26659dcecfa2d542ae9d7d31200dd7">
  <xsd:schema xmlns:xsd="http://www.w3.org/2001/XMLSchema" xmlns:xs="http://www.w3.org/2001/XMLSchema" xmlns:p="http://schemas.microsoft.com/office/2006/metadata/properties" xmlns:ns3="014766f9-f03f-4f82-9f7b-28147283a54f" xmlns:ns4="0d419eec-aeb2-4058-b027-12270574ead5" targetNamespace="http://schemas.microsoft.com/office/2006/metadata/properties" ma:root="true" ma:fieldsID="f2fcf4363ae15fd00bcc0b4412ba6894" ns3:_="" ns4:_="">
    <xsd:import namespace="014766f9-f03f-4f82-9f7b-28147283a54f"/>
    <xsd:import namespace="0d419eec-aeb2-4058-b027-12270574ead5"/>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4766f9-f03f-4f82-9f7b-28147283a5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419eec-aeb2-4058-b027-12270574ead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73C266-D765-4EEB-BCEA-91DA8A5254E0}">
  <ds:schemaRefs>
    <ds:schemaRef ds:uri="http://schemas.microsoft.com/office/infopath/2007/PartnerControls"/>
    <ds:schemaRef ds:uri="http://schemas.openxmlformats.org/package/2006/metadata/core-properties"/>
    <ds:schemaRef ds:uri="http://purl.org/dc/terms/"/>
    <ds:schemaRef ds:uri="http://purl.org/dc/dcmitype/"/>
    <ds:schemaRef ds:uri="http://www.w3.org/XML/1998/namespace"/>
    <ds:schemaRef ds:uri="0d419eec-aeb2-4058-b027-12270574ead5"/>
    <ds:schemaRef ds:uri="http://schemas.microsoft.com/office/2006/documentManagement/types"/>
    <ds:schemaRef ds:uri="http://schemas.microsoft.com/office/2006/metadata/properties"/>
    <ds:schemaRef ds:uri="014766f9-f03f-4f82-9f7b-28147283a54f"/>
    <ds:schemaRef ds:uri="http://purl.org/dc/elements/1.1/"/>
  </ds:schemaRefs>
</ds:datastoreItem>
</file>

<file path=customXml/itemProps2.xml><?xml version="1.0" encoding="utf-8"?>
<ds:datastoreItem xmlns:ds="http://schemas.openxmlformats.org/officeDocument/2006/customXml" ds:itemID="{0DC08391-13F1-4DF2-96E5-06307D7EE5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4766f9-f03f-4f82-9f7b-28147283a54f"/>
    <ds:schemaRef ds:uri="0d419eec-aeb2-4058-b027-12270574ea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20E7A5-AC3C-4986-96DA-DCAC9BBAD4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vt:lpstr>
      <vt:lpstr>Worksheet!Print_Area</vt:lpstr>
    </vt:vector>
  </TitlesOfParts>
  <Company>NCDWR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Vardry E. Austin</dc:creator>
  <cp:lastModifiedBy>Austin, Vardry E</cp:lastModifiedBy>
  <cp:lastPrinted>2024-01-22T12:40:06Z</cp:lastPrinted>
  <dcterms:created xsi:type="dcterms:W3CDTF">2006-09-29T18:51:25Z</dcterms:created>
  <dcterms:modified xsi:type="dcterms:W3CDTF">2024-01-31T17:11:09Z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0x0101007F3BE5149589F241B3C4D0AC6A689DA7</vt:lpwstr>
  </property>
</Properties>
</file>